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lcovPA\Desktop\лариса\"/>
    </mc:Choice>
  </mc:AlternateContent>
  <bookViews>
    <workbookView xWindow="0" yWindow="0" windowWidth="28800" windowHeight="12000"/>
  </bookViews>
  <sheets>
    <sheet name="Смета по ТСН-2001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по ТСН-2001'!$31:$31</definedName>
    <definedName name="_xlnm.Print_Area" localSheetId="0">'Смета по ТСН-2001'!$A$1:$K$1502</definedName>
  </definedNames>
  <calcPr calcId="162913"/>
</workbook>
</file>

<file path=xl/calcChain.xml><?xml version="1.0" encoding="utf-8"?>
<calcChain xmlns="http://schemas.openxmlformats.org/spreadsheetml/2006/main">
  <c r="H1500" i="5" l="1"/>
  <c r="H1497" i="5"/>
  <c r="C1500" i="5"/>
  <c r="C1497" i="5"/>
  <c r="H1494" i="5"/>
  <c r="J1494" i="5"/>
  <c r="H1493" i="5"/>
  <c r="J1493" i="5"/>
  <c r="A1493" i="5"/>
  <c r="J28" i="5"/>
  <c r="J27" i="5"/>
  <c r="J26" i="5"/>
  <c r="J25" i="5"/>
  <c r="J24" i="5"/>
  <c r="J23" i="5"/>
  <c r="I28" i="5"/>
  <c r="I27" i="5"/>
  <c r="I26" i="5"/>
  <c r="I25" i="5"/>
  <c r="I24" i="5"/>
  <c r="I23" i="5"/>
  <c r="H1491" i="5"/>
  <c r="J1491" i="5"/>
  <c r="H1490" i="5"/>
  <c r="J1490" i="5"/>
  <c r="A1490" i="5"/>
  <c r="H1488" i="5"/>
  <c r="J1488" i="5"/>
  <c r="H1487" i="5"/>
  <c r="J1487" i="5"/>
  <c r="A1487" i="5"/>
  <c r="H1485" i="5"/>
  <c r="J1485" i="5"/>
  <c r="H1484" i="5"/>
  <c r="J1484" i="5"/>
  <c r="A1484" i="5"/>
  <c r="AA1482" i="5"/>
  <c r="Z1482" i="5"/>
  <c r="Y1482" i="5"/>
  <c r="X1482" i="5"/>
  <c r="O1482" i="5"/>
  <c r="H1482" i="5"/>
  <c r="P1482" i="5"/>
  <c r="J1482" i="5"/>
  <c r="K1481" i="5"/>
  <c r="J1481" i="5"/>
  <c r="I1481" i="5"/>
  <c r="H1481" i="5"/>
  <c r="G1481" i="5"/>
  <c r="F1481" i="5"/>
  <c r="V1480" i="5"/>
  <c r="T1480" i="5"/>
  <c r="R1480" i="5"/>
  <c r="U1480" i="5"/>
  <c r="S1480" i="5"/>
  <c r="Q1480" i="5"/>
  <c r="E1480" i="5"/>
  <c r="D1480" i="5"/>
  <c r="C1480" i="5"/>
  <c r="B1480" i="5"/>
  <c r="A1480" i="5"/>
  <c r="AA1479" i="5"/>
  <c r="Z1479" i="5"/>
  <c r="Y1479" i="5"/>
  <c r="X1479" i="5"/>
  <c r="O1479" i="5"/>
  <c r="H1479" i="5"/>
  <c r="P1479" i="5"/>
  <c r="J1479" i="5"/>
  <c r="K1478" i="5"/>
  <c r="J1478" i="5"/>
  <c r="I1478" i="5"/>
  <c r="H1478" i="5"/>
  <c r="G1478" i="5"/>
  <c r="F1478" i="5"/>
  <c r="V1477" i="5"/>
  <c r="T1477" i="5"/>
  <c r="R1477" i="5"/>
  <c r="U1477" i="5"/>
  <c r="S1477" i="5"/>
  <c r="Q1477" i="5"/>
  <c r="E1477" i="5"/>
  <c r="D1477" i="5"/>
  <c r="C1477" i="5"/>
  <c r="B1477" i="5"/>
  <c r="A1477" i="5"/>
  <c r="AA1476" i="5"/>
  <c r="Z1476" i="5"/>
  <c r="Y1476" i="5"/>
  <c r="X1476" i="5"/>
  <c r="O1476" i="5"/>
  <c r="H1476" i="5"/>
  <c r="P1476" i="5"/>
  <c r="J1476" i="5"/>
  <c r="K1475" i="5"/>
  <c r="J1475" i="5"/>
  <c r="I1475" i="5"/>
  <c r="E1475" i="5"/>
  <c r="K1474" i="5"/>
  <c r="J1474" i="5"/>
  <c r="W1474" i="5"/>
  <c r="I1474" i="5"/>
  <c r="H1474" i="5"/>
  <c r="G1474" i="5"/>
  <c r="F1474" i="5"/>
  <c r="K1473" i="5"/>
  <c r="J1473" i="5"/>
  <c r="I1473" i="5"/>
  <c r="H1473" i="5"/>
  <c r="G1473" i="5"/>
  <c r="F1473" i="5"/>
  <c r="V1472" i="5"/>
  <c r="T1472" i="5"/>
  <c r="R1472" i="5"/>
  <c r="U1472" i="5"/>
  <c r="S1472" i="5"/>
  <c r="Q1472" i="5"/>
  <c r="E1472" i="5"/>
  <c r="D1472" i="5"/>
  <c r="C1472" i="5"/>
  <c r="B1472" i="5"/>
  <c r="A1472" i="5"/>
  <c r="A1471" i="5"/>
  <c r="H1469" i="5"/>
  <c r="J1469" i="5"/>
  <c r="H1468" i="5"/>
  <c r="J1468" i="5"/>
  <c r="A1468" i="5"/>
  <c r="AA1466" i="5"/>
  <c r="Z1466" i="5"/>
  <c r="Y1466" i="5"/>
  <c r="X1466" i="5"/>
  <c r="O1466" i="5"/>
  <c r="H1466" i="5"/>
  <c r="P1466" i="5"/>
  <c r="J1466" i="5"/>
  <c r="I1465" i="5"/>
  <c r="H1465" i="5"/>
  <c r="G1465" i="5"/>
  <c r="E1465" i="5"/>
  <c r="K1464" i="5"/>
  <c r="J1464" i="5"/>
  <c r="I1464" i="5"/>
  <c r="E1464" i="5"/>
  <c r="K1463" i="5"/>
  <c r="J1463" i="5"/>
  <c r="I1463" i="5"/>
  <c r="E1463" i="5"/>
  <c r="K1462" i="5"/>
  <c r="J1462" i="5"/>
  <c r="I1462" i="5"/>
  <c r="E1462" i="5"/>
  <c r="K1461" i="5"/>
  <c r="J1461" i="5"/>
  <c r="H1461" i="5"/>
  <c r="AA1461" i="5"/>
  <c r="Z1461" i="5"/>
  <c r="Y1461" i="5"/>
  <c r="X1461" i="5"/>
  <c r="I1461" i="5"/>
  <c r="F1461" i="5"/>
  <c r="V1461" i="5"/>
  <c r="T1461" i="5"/>
  <c r="R1461" i="5"/>
  <c r="U1461" i="5"/>
  <c r="S1461" i="5"/>
  <c r="Q1461" i="5"/>
  <c r="E1461" i="5"/>
  <c r="D1461" i="5"/>
  <c r="C1461" i="5"/>
  <c r="B1461" i="5"/>
  <c r="A1461" i="5"/>
  <c r="K1460" i="5"/>
  <c r="J1460" i="5"/>
  <c r="I1460" i="5"/>
  <c r="H1460" i="5"/>
  <c r="G1460" i="5"/>
  <c r="F1460" i="5"/>
  <c r="K1459" i="5"/>
  <c r="J1459" i="5"/>
  <c r="W1459" i="5"/>
  <c r="I1459" i="5"/>
  <c r="H1459" i="5"/>
  <c r="G1459" i="5"/>
  <c r="F1459" i="5"/>
  <c r="K1458" i="5"/>
  <c r="J1458" i="5"/>
  <c r="I1458" i="5"/>
  <c r="H1458" i="5"/>
  <c r="G1458" i="5"/>
  <c r="F1458" i="5"/>
  <c r="K1457" i="5"/>
  <c r="J1457" i="5"/>
  <c r="W1457" i="5"/>
  <c r="I1457" i="5"/>
  <c r="H1457" i="5"/>
  <c r="G1457" i="5"/>
  <c r="F1457" i="5"/>
  <c r="V1456" i="5"/>
  <c r="T1456" i="5"/>
  <c r="R1456" i="5"/>
  <c r="U1456" i="5"/>
  <c r="S1456" i="5"/>
  <c r="Q1456" i="5"/>
  <c r="E1456" i="5"/>
  <c r="D1456" i="5"/>
  <c r="C1456" i="5"/>
  <c r="B1456" i="5"/>
  <c r="A1456" i="5"/>
  <c r="AA1455" i="5"/>
  <c r="Z1455" i="5"/>
  <c r="Y1455" i="5"/>
  <c r="X1455" i="5"/>
  <c r="O1455" i="5"/>
  <c r="H1455" i="5"/>
  <c r="P1455" i="5"/>
  <c r="J1455" i="5"/>
  <c r="I1454" i="5"/>
  <c r="H1454" i="5"/>
  <c r="G1454" i="5"/>
  <c r="E1454" i="5"/>
  <c r="K1453" i="5"/>
  <c r="J1453" i="5"/>
  <c r="I1453" i="5"/>
  <c r="E1453" i="5"/>
  <c r="K1452" i="5"/>
  <c r="J1452" i="5"/>
  <c r="I1452" i="5"/>
  <c r="E1452" i="5"/>
  <c r="K1451" i="5"/>
  <c r="J1451" i="5"/>
  <c r="I1451" i="5"/>
  <c r="E1451" i="5"/>
  <c r="K1450" i="5"/>
  <c r="J1450" i="5"/>
  <c r="H1450" i="5"/>
  <c r="AA1450" i="5"/>
  <c r="Z1450" i="5"/>
  <c r="Y1450" i="5"/>
  <c r="X1450" i="5"/>
  <c r="I1450" i="5"/>
  <c r="F1450" i="5"/>
  <c r="V1450" i="5"/>
  <c r="T1450" i="5"/>
  <c r="R1450" i="5"/>
  <c r="U1450" i="5"/>
  <c r="S1450" i="5"/>
  <c r="Q1450" i="5"/>
  <c r="E1450" i="5"/>
  <c r="D1450" i="5"/>
  <c r="C1450" i="5"/>
  <c r="B1450" i="5"/>
  <c r="A1450" i="5"/>
  <c r="K1449" i="5"/>
  <c r="J1449" i="5"/>
  <c r="I1449" i="5"/>
  <c r="H1449" i="5"/>
  <c r="G1449" i="5"/>
  <c r="F1449" i="5"/>
  <c r="K1448" i="5"/>
  <c r="J1448" i="5"/>
  <c r="W1448" i="5"/>
  <c r="I1448" i="5"/>
  <c r="H1448" i="5"/>
  <c r="G1448" i="5"/>
  <c r="F1448" i="5"/>
  <c r="K1447" i="5"/>
  <c r="J1447" i="5"/>
  <c r="I1447" i="5"/>
  <c r="H1447" i="5"/>
  <c r="G1447" i="5"/>
  <c r="F1447" i="5"/>
  <c r="K1446" i="5"/>
  <c r="J1446" i="5"/>
  <c r="W1446" i="5"/>
  <c r="I1446" i="5"/>
  <c r="H1446" i="5"/>
  <c r="G1446" i="5"/>
  <c r="F1446" i="5"/>
  <c r="V1445" i="5"/>
  <c r="T1445" i="5"/>
  <c r="R1445" i="5"/>
  <c r="U1445" i="5"/>
  <c r="S1445" i="5"/>
  <c r="Q1445" i="5"/>
  <c r="E1445" i="5"/>
  <c r="D1445" i="5"/>
  <c r="C1445" i="5"/>
  <c r="B1445" i="5"/>
  <c r="A1445" i="5"/>
  <c r="AA1444" i="5"/>
  <c r="Z1444" i="5"/>
  <c r="Y1444" i="5"/>
  <c r="X1444" i="5"/>
  <c r="O1444" i="5"/>
  <c r="H1444" i="5"/>
  <c r="P1444" i="5"/>
  <c r="J1444" i="5"/>
  <c r="I1443" i="5"/>
  <c r="H1443" i="5"/>
  <c r="G1443" i="5"/>
  <c r="E1443" i="5"/>
  <c r="K1442" i="5"/>
  <c r="J1442" i="5"/>
  <c r="I1442" i="5"/>
  <c r="E1442" i="5"/>
  <c r="K1441" i="5"/>
  <c r="J1441" i="5"/>
  <c r="I1441" i="5"/>
  <c r="E1441" i="5"/>
  <c r="K1440" i="5"/>
  <c r="J1440" i="5"/>
  <c r="I1440" i="5"/>
  <c r="E1440" i="5"/>
  <c r="K1439" i="5"/>
  <c r="J1439" i="5"/>
  <c r="I1439" i="5"/>
  <c r="H1439" i="5"/>
  <c r="G1439" i="5"/>
  <c r="F1439" i="5"/>
  <c r="K1438" i="5"/>
  <c r="J1438" i="5"/>
  <c r="W1438" i="5"/>
  <c r="I1438" i="5"/>
  <c r="H1438" i="5"/>
  <c r="G1438" i="5"/>
  <c r="F1438" i="5"/>
  <c r="K1437" i="5"/>
  <c r="J1437" i="5"/>
  <c r="I1437" i="5"/>
  <c r="H1437" i="5"/>
  <c r="G1437" i="5"/>
  <c r="F1437" i="5"/>
  <c r="K1436" i="5"/>
  <c r="J1436" i="5"/>
  <c r="W1436" i="5"/>
  <c r="I1436" i="5"/>
  <c r="H1436" i="5"/>
  <c r="G1436" i="5"/>
  <c r="F1436" i="5"/>
  <c r="V1435" i="5"/>
  <c r="T1435" i="5"/>
  <c r="R1435" i="5"/>
  <c r="U1435" i="5"/>
  <c r="S1435" i="5"/>
  <c r="Q1435" i="5"/>
  <c r="E1435" i="5"/>
  <c r="D1435" i="5"/>
  <c r="C1435" i="5"/>
  <c r="B1435" i="5"/>
  <c r="A1435" i="5"/>
  <c r="AA1434" i="5"/>
  <c r="Z1434" i="5"/>
  <c r="Y1434" i="5"/>
  <c r="X1434" i="5"/>
  <c r="O1434" i="5"/>
  <c r="H1434" i="5"/>
  <c r="P1434" i="5"/>
  <c r="J1434" i="5"/>
  <c r="I1433" i="5"/>
  <c r="H1433" i="5"/>
  <c r="G1433" i="5"/>
  <c r="E1433" i="5"/>
  <c r="K1432" i="5"/>
  <c r="J1432" i="5"/>
  <c r="I1432" i="5"/>
  <c r="E1432" i="5"/>
  <c r="K1431" i="5"/>
  <c r="J1431" i="5"/>
  <c r="I1431" i="5"/>
  <c r="E1431" i="5"/>
  <c r="K1430" i="5"/>
  <c r="J1430" i="5"/>
  <c r="I1430" i="5"/>
  <c r="E1430" i="5"/>
  <c r="K1429" i="5"/>
  <c r="J1429" i="5"/>
  <c r="H1429" i="5"/>
  <c r="AA1429" i="5"/>
  <c r="Z1429" i="5"/>
  <c r="Y1429" i="5"/>
  <c r="X1429" i="5"/>
  <c r="I1429" i="5"/>
  <c r="F1429" i="5"/>
  <c r="V1429" i="5"/>
  <c r="T1429" i="5"/>
  <c r="R1429" i="5"/>
  <c r="U1429" i="5"/>
  <c r="S1429" i="5"/>
  <c r="Q1429" i="5"/>
  <c r="E1429" i="5"/>
  <c r="D1429" i="5"/>
  <c r="C1429" i="5"/>
  <c r="B1429" i="5"/>
  <c r="A1429" i="5"/>
  <c r="K1428" i="5"/>
  <c r="J1428" i="5"/>
  <c r="I1428" i="5"/>
  <c r="H1428" i="5"/>
  <c r="G1428" i="5"/>
  <c r="F1428" i="5"/>
  <c r="K1427" i="5"/>
  <c r="J1427" i="5"/>
  <c r="W1427" i="5"/>
  <c r="I1427" i="5"/>
  <c r="H1427" i="5"/>
  <c r="G1427" i="5"/>
  <c r="F1427" i="5"/>
  <c r="K1426" i="5"/>
  <c r="J1426" i="5"/>
  <c r="I1426" i="5"/>
  <c r="H1426" i="5"/>
  <c r="G1426" i="5"/>
  <c r="F1426" i="5"/>
  <c r="K1425" i="5"/>
  <c r="J1425" i="5"/>
  <c r="W1425" i="5"/>
  <c r="I1425" i="5"/>
  <c r="H1425" i="5"/>
  <c r="G1425" i="5"/>
  <c r="F1425" i="5"/>
  <c r="V1424" i="5"/>
  <c r="T1424" i="5"/>
  <c r="R1424" i="5"/>
  <c r="U1424" i="5"/>
  <c r="S1424" i="5"/>
  <c r="Q1424" i="5"/>
  <c r="E1424" i="5"/>
  <c r="D1424" i="5"/>
  <c r="C1424" i="5"/>
  <c r="B1424" i="5"/>
  <c r="A1424" i="5"/>
  <c r="AA1423" i="5"/>
  <c r="Z1423" i="5"/>
  <c r="Y1423" i="5"/>
  <c r="X1423" i="5"/>
  <c r="O1423" i="5"/>
  <c r="H1423" i="5"/>
  <c r="P1423" i="5"/>
  <c r="J1423" i="5"/>
  <c r="I1422" i="5"/>
  <c r="H1422" i="5"/>
  <c r="G1422" i="5"/>
  <c r="E1422" i="5"/>
  <c r="K1421" i="5"/>
  <c r="J1421" i="5"/>
  <c r="I1421" i="5"/>
  <c r="E1421" i="5"/>
  <c r="K1420" i="5"/>
  <c r="J1420" i="5"/>
  <c r="I1420" i="5"/>
  <c r="E1420" i="5"/>
  <c r="K1419" i="5"/>
  <c r="J1419" i="5"/>
  <c r="I1419" i="5"/>
  <c r="E1419" i="5"/>
  <c r="K1418" i="5"/>
  <c r="J1418" i="5"/>
  <c r="W1418" i="5"/>
  <c r="I1418" i="5"/>
  <c r="H1418" i="5"/>
  <c r="G1418" i="5"/>
  <c r="F1418" i="5"/>
  <c r="K1417" i="5"/>
  <c r="J1417" i="5"/>
  <c r="I1417" i="5"/>
  <c r="H1417" i="5"/>
  <c r="G1417" i="5"/>
  <c r="F1417" i="5"/>
  <c r="K1416" i="5"/>
  <c r="J1416" i="5"/>
  <c r="W1416" i="5"/>
  <c r="I1416" i="5"/>
  <c r="H1416" i="5"/>
  <c r="G1416" i="5"/>
  <c r="F1416" i="5"/>
  <c r="V1415" i="5"/>
  <c r="T1415" i="5"/>
  <c r="R1415" i="5"/>
  <c r="U1415" i="5"/>
  <c r="S1415" i="5"/>
  <c r="Q1415" i="5"/>
  <c r="E1415" i="5"/>
  <c r="D1415" i="5"/>
  <c r="C1415" i="5"/>
  <c r="B1415" i="5"/>
  <c r="A1415" i="5"/>
  <c r="C1414" i="5"/>
  <c r="AA1413" i="5"/>
  <c r="Z1413" i="5"/>
  <c r="Y1413" i="5"/>
  <c r="X1413" i="5"/>
  <c r="O1413" i="5"/>
  <c r="H1413" i="5"/>
  <c r="P1413" i="5"/>
  <c r="J1413" i="5"/>
  <c r="I1412" i="5"/>
  <c r="H1412" i="5"/>
  <c r="G1412" i="5"/>
  <c r="E1412" i="5"/>
  <c r="K1411" i="5"/>
  <c r="J1411" i="5"/>
  <c r="I1411" i="5"/>
  <c r="E1411" i="5"/>
  <c r="K1410" i="5"/>
  <c r="J1410" i="5"/>
  <c r="I1410" i="5"/>
  <c r="E1410" i="5"/>
  <c r="K1409" i="5"/>
  <c r="J1409" i="5"/>
  <c r="I1409" i="5"/>
  <c r="E1409" i="5"/>
  <c r="K1408" i="5"/>
  <c r="J1408" i="5"/>
  <c r="I1408" i="5"/>
  <c r="H1408" i="5"/>
  <c r="G1408" i="5"/>
  <c r="F1408" i="5"/>
  <c r="K1407" i="5"/>
  <c r="J1407" i="5"/>
  <c r="W1407" i="5"/>
  <c r="I1407" i="5"/>
  <c r="H1407" i="5"/>
  <c r="G1407" i="5"/>
  <c r="F1407" i="5"/>
  <c r="K1406" i="5"/>
  <c r="J1406" i="5"/>
  <c r="I1406" i="5"/>
  <c r="H1406" i="5"/>
  <c r="G1406" i="5"/>
  <c r="F1406" i="5"/>
  <c r="K1405" i="5"/>
  <c r="J1405" i="5"/>
  <c r="W1405" i="5"/>
  <c r="I1405" i="5"/>
  <c r="H1405" i="5"/>
  <c r="G1405" i="5"/>
  <c r="F1405" i="5"/>
  <c r="V1404" i="5"/>
  <c r="T1404" i="5"/>
  <c r="R1404" i="5"/>
  <c r="U1404" i="5"/>
  <c r="S1404" i="5"/>
  <c r="Q1404" i="5"/>
  <c r="E1404" i="5"/>
  <c r="D1404" i="5"/>
  <c r="C1404" i="5"/>
  <c r="B1404" i="5"/>
  <c r="A1404" i="5"/>
  <c r="AA1403" i="5"/>
  <c r="Z1403" i="5"/>
  <c r="Y1403" i="5"/>
  <c r="X1403" i="5"/>
  <c r="O1403" i="5"/>
  <c r="H1403" i="5"/>
  <c r="P1403" i="5"/>
  <c r="J1403" i="5"/>
  <c r="I1402" i="5"/>
  <c r="H1402" i="5"/>
  <c r="G1402" i="5"/>
  <c r="E1402" i="5"/>
  <c r="K1401" i="5"/>
  <c r="J1401" i="5"/>
  <c r="I1401" i="5"/>
  <c r="E1401" i="5"/>
  <c r="K1400" i="5"/>
  <c r="J1400" i="5"/>
  <c r="I1400" i="5"/>
  <c r="E1400" i="5"/>
  <c r="K1399" i="5"/>
  <c r="J1399" i="5"/>
  <c r="I1399" i="5"/>
  <c r="E1399" i="5"/>
  <c r="K1398" i="5"/>
  <c r="J1398" i="5"/>
  <c r="H1398" i="5"/>
  <c r="AA1398" i="5"/>
  <c r="Z1398" i="5"/>
  <c r="Y1398" i="5"/>
  <c r="X1398" i="5"/>
  <c r="I1398" i="5"/>
  <c r="F1398" i="5"/>
  <c r="V1398" i="5"/>
  <c r="T1398" i="5"/>
  <c r="R1398" i="5"/>
  <c r="U1398" i="5"/>
  <c r="S1398" i="5"/>
  <c r="Q1398" i="5"/>
  <c r="E1398" i="5"/>
  <c r="D1398" i="5"/>
  <c r="C1398" i="5"/>
  <c r="B1398" i="5"/>
  <c r="A1398" i="5"/>
  <c r="K1397" i="5"/>
  <c r="J1397" i="5"/>
  <c r="I1397" i="5"/>
  <c r="H1397" i="5"/>
  <c r="G1397" i="5"/>
  <c r="F1397" i="5"/>
  <c r="K1396" i="5"/>
  <c r="J1396" i="5"/>
  <c r="W1396" i="5"/>
  <c r="I1396" i="5"/>
  <c r="H1396" i="5"/>
  <c r="G1396" i="5"/>
  <c r="F1396" i="5"/>
  <c r="K1395" i="5"/>
  <c r="J1395" i="5"/>
  <c r="I1395" i="5"/>
  <c r="H1395" i="5"/>
  <c r="G1395" i="5"/>
  <c r="F1395" i="5"/>
  <c r="K1394" i="5"/>
  <c r="J1394" i="5"/>
  <c r="W1394" i="5"/>
  <c r="I1394" i="5"/>
  <c r="H1394" i="5"/>
  <c r="G1394" i="5"/>
  <c r="F1394" i="5"/>
  <c r="V1393" i="5"/>
  <c r="T1393" i="5"/>
  <c r="R1393" i="5"/>
  <c r="U1393" i="5"/>
  <c r="S1393" i="5"/>
  <c r="Q1393" i="5"/>
  <c r="E1393" i="5"/>
  <c r="D1393" i="5"/>
  <c r="C1393" i="5"/>
  <c r="B1393" i="5"/>
  <c r="A1393" i="5"/>
  <c r="AA1392" i="5"/>
  <c r="Z1392" i="5"/>
  <c r="Y1392" i="5"/>
  <c r="X1392" i="5"/>
  <c r="O1392" i="5"/>
  <c r="H1392" i="5"/>
  <c r="P1392" i="5"/>
  <c r="J1392" i="5"/>
  <c r="I1391" i="5"/>
  <c r="H1391" i="5"/>
  <c r="G1391" i="5"/>
  <c r="E1391" i="5"/>
  <c r="K1390" i="5"/>
  <c r="J1390" i="5"/>
  <c r="I1390" i="5"/>
  <c r="E1390" i="5"/>
  <c r="K1389" i="5"/>
  <c r="J1389" i="5"/>
  <c r="I1389" i="5"/>
  <c r="E1389" i="5"/>
  <c r="K1388" i="5"/>
  <c r="J1388" i="5"/>
  <c r="I1388" i="5"/>
  <c r="E1388" i="5"/>
  <c r="K1387" i="5"/>
  <c r="J1387" i="5"/>
  <c r="H1387" i="5"/>
  <c r="AA1387" i="5"/>
  <c r="Z1387" i="5"/>
  <c r="Y1387" i="5"/>
  <c r="X1387" i="5"/>
  <c r="I1387" i="5"/>
  <c r="F1387" i="5"/>
  <c r="V1387" i="5"/>
  <c r="T1387" i="5"/>
  <c r="R1387" i="5"/>
  <c r="U1387" i="5"/>
  <c r="S1387" i="5"/>
  <c r="Q1387" i="5"/>
  <c r="E1387" i="5"/>
  <c r="D1387" i="5"/>
  <c r="C1387" i="5"/>
  <c r="B1387" i="5"/>
  <c r="A1387" i="5"/>
  <c r="K1386" i="5"/>
  <c r="J1386" i="5"/>
  <c r="W1386" i="5"/>
  <c r="I1386" i="5"/>
  <c r="H1386" i="5"/>
  <c r="G1386" i="5"/>
  <c r="F1386" i="5"/>
  <c r="K1385" i="5"/>
  <c r="J1385" i="5"/>
  <c r="I1385" i="5"/>
  <c r="H1385" i="5"/>
  <c r="G1385" i="5"/>
  <c r="F1385" i="5"/>
  <c r="K1384" i="5"/>
  <c r="J1384" i="5"/>
  <c r="W1384" i="5"/>
  <c r="I1384" i="5"/>
  <c r="H1384" i="5"/>
  <c r="G1384" i="5"/>
  <c r="F1384" i="5"/>
  <c r="V1383" i="5"/>
  <c r="T1383" i="5"/>
  <c r="R1383" i="5"/>
  <c r="U1383" i="5"/>
  <c r="S1383" i="5"/>
  <c r="Q1383" i="5"/>
  <c r="E1383" i="5"/>
  <c r="D1383" i="5"/>
  <c r="C1383" i="5"/>
  <c r="B1383" i="5"/>
  <c r="A1383" i="5"/>
  <c r="AA1382" i="5"/>
  <c r="Z1382" i="5"/>
  <c r="Y1382" i="5"/>
  <c r="X1382" i="5"/>
  <c r="O1382" i="5"/>
  <c r="H1382" i="5"/>
  <c r="P1382" i="5"/>
  <c r="J1382" i="5"/>
  <c r="I1381" i="5"/>
  <c r="H1381" i="5"/>
  <c r="G1381" i="5"/>
  <c r="E1381" i="5"/>
  <c r="K1380" i="5"/>
  <c r="J1380" i="5"/>
  <c r="I1380" i="5"/>
  <c r="E1380" i="5"/>
  <c r="K1379" i="5"/>
  <c r="J1379" i="5"/>
  <c r="I1379" i="5"/>
  <c r="E1379" i="5"/>
  <c r="K1378" i="5"/>
  <c r="J1378" i="5"/>
  <c r="I1378" i="5"/>
  <c r="E1378" i="5"/>
  <c r="K1377" i="5"/>
  <c r="J1377" i="5"/>
  <c r="H1377" i="5"/>
  <c r="AA1377" i="5"/>
  <c r="Z1377" i="5"/>
  <c r="Y1377" i="5"/>
  <c r="X1377" i="5"/>
  <c r="I1377" i="5"/>
  <c r="F1377" i="5"/>
  <c r="V1377" i="5"/>
  <c r="T1377" i="5"/>
  <c r="R1377" i="5"/>
  <c r="U1377" i="5"/>
  <c r="S1377" i="5"/>
  <c r="Q1377" i="5"/>
  <c r="E1377" i="5"/>
  <c r="D1377" i="5"/>
  <c r="C1377" i="5"/>
  <c r="B1377" i="5"/>
  <c r="A1377" i="5"/>
  <c r="K1376" i="5"/>
  <c r="J1376" i="5"/>
  <c r="I1376" i="5"/>
  <c r="H1376" i="5"/>
  <c r="G1376" i="5"/>
  <c r="F1376" i="5"/>
  <c r="K1375" i="5"/>
  <c r="J1375" i="5"/>
  <c r="W1375" i="5"/>
  <c r="I1375" i="5"/>
  <c r="H1375" i="5"/>
  <c r="G1375" i="5"/>
  <c r="F1375" i="5"/>
  <c r="K1374" i="5"/>
  <c r="J1374" i="5"/>
  <c r="I1374" i="5"/>
  <c r="H1374" i="5"/>
  <c r="G1374" i="5"/>
  <c r="F1374" i="5"/>
  <c r="K1373" i="5"/>
  <c r="J1373" i="5"/>
  <c r="W1373" i="5"/>
  <c r="I1373" i="5"/>
  <c r="H1373" i="5"/>
  <c r="G1373" i="5"/>
  <c r="F1373" i="5"/>
  <c r="V1372" i="5"/>
  <c r="T1372" i="5"/>
  <c r="R1372" i="5"/>
  <c r="U1372" i="5"/>
  <c r="S1372" i="5"/>
  <c r="Q1372" i="5"/>
  <c r="E1372" i="5"/>
  <c r="D1372" i="5"/>
  <c r="C1372" i="5"/>
  <c r="B1372" i="5"/>
  <c r="A1372" i="5"/>
  <c r="AA1371" i="5"/>
  <c r="Z1371" i="5"/>
  <c r="Y1371" i="5"/>
  <c r="X1371" i="5"/>
  <c r="O1371" i="5"/>
  <c r="H1371" i="5"/>
  <c r="P1371" i="5"/>
  <c r="J1371" i="5"/>
  <c r="I1370" i="5"/>
  <c r="H1370" i="5"/>
  <c r="G1370" i="5"/>
  <c r="E1370" i="5"/>
  <c r="K1369" i="5"/>
  <c r="J1369" i="5"/>
  <c r="I1369" i="5"/>
  <c r="E1369" i="5"/>
  <c r="K1368" i="5"/>
  <c r="J1368" i="5"/>
  <c r="I1368" i="5"/>
  <c r="E1368" i="5"/>
  <c r="K1367" i="5"/>
  <c r="J1367" i="5"/>
  <c r="I1367" i="5"/>
  <c r="E1367" i="5"/>
  <c r="K1366" i="5"/>
  <c r="J1366" i="5"/>
  <c r="H1366" i="5"/>
  <c r="AA1366" i="5"/>
  <c r="Z1366" i="5"/>
  <c r="Y1366" i="5"/>
  <c r="X1366" i="5"/>
  <c r="I1366" i="5"/>
  <c r="F1366" i="5"/>
  <c r="V1366" i="5"/>
  <c r="T1366" i="5"/>
  <c r="R1366" i="5"/>
  <c r="U1366" i="5"/>
  <c r="S1366" i="5"/>
  <c r="Q1366" i="5"/>
  <c r="E1366" i="5"/>
  <c r="D1366" i="5"/>
  <c r="C1366" i="5"/>
  <c r="B1366" i="5"/>
  <c r="A1366" i="5"/>
  <c r="K1365" i="5"/>
  <c r="J1365" i="5"/>
  <c r="I1365" i="5"/>
  <c r="H1365" i="5"/>
  <c r="G1365" i="5"/>
  <c r="F1365" i="5"/>
  <c r="K1364" i="5"/>
  <c r="J1364" i="5"/>
  <c r="W1364" i="5"/>
  <c r="I1364" i="5"/>
  <c r="H1364" i="5"/>
  <c r="G1364" i="5"/>
  <c r="F1364" i="5"/>
  <c r="K1363" i="5"/>
  <c r="J1363" i="5"/>
  <c r="I1363" i="5"/>
  <c r="H1363" i="5"/>
  <c r="G1363" i="5"/>
  <c r="F1363" i="5"/>
  <c r="K1362" i="5"/>
  <c r="J1362" i="5"/>
  <c r="W1362" i="5"/>
  <c r="I1362" i="5"/>
  <c r="H1362" i="5"/>
  <c r="G1362" i="5"/>
  <c r="F1362" i="5"/>
  <c r="V1361" i="5"/>
  <c r="T1361" i="5"/>
  <c r="R1361" i="5"/>
  <c r="U1361" i="5"/>
  <c r="S1361" i="5"/>
  <c r="Q1361" i="5"/>
  <c r="E1361" i="5"/>
  <c r="D1361" i="5"/>
  <c r="C1361" i="5"/>
  <c r="B1361" i="5"/>
  <c r="A1361" i="5"/>
  <c r="AA1360" i="5"/>
  <c r="Z1360" i="5"/>
  <c r="Y1360" i="5"/>
  <c r="X1360" i="5"/>
  <c r="O1360" i="5"/>
  <c r="H1360" i="5"/>
  <c r="P1360" i="5"/>
  <c r="J1360" i="5"/>
  <c r="I1359" i="5"/>
  <c r="H1359" i="5"/>
  <c r="G1359" i="5"/>
  <c r="E1359" i="5"/>
  <c r="K1358" i="5"/>
  <c r="J1358" i="5"/>
  <c r="I1358" i="5"/>
  <c r="E1358" i="5"/>
  <c r="K1357" i="5"/>
  <c r="J1357" i="5"/>
  <c r="I1357" i="5"/>
  <c r="E1357" i="5"/>
  <c r="K1356" i="5"/>
  <c r="J1356" i="5"/>
  <c r="I1356" i="5"/>
  <c r="E1356" i="5"/>
  <c r="K1355" i="5"/>
  <c r="J1355" i="5"/>
  <c r="H1355" i="5"/>
  <c r="AA1355" i="5"/>
  <c r="Z1355" i="5"/>
  <c r="Y1355" i="5"/>
  <c r="X1355" i="5"/>
  <c r="I1355" i="5"/>
  <c r="F1355" i="5"/>
  <c r="V1355" i="5"/>
  <c r="T1355" i="5"/>
  <c r="R1355" i="5"/>
  <c r="U1355" i="5"/>
  <c r="S1355" i="5"/>
  <c r="Q1355" i="5"/>
  <c r="E1355" i="5"/>
  <c r="D1355" i="5"/>
  <c r="C1355" i="5"/>
  <c r="B1355" i="5"/>
  <c r="A1355" i="5"/>
  <c r="K1354" i="5"/>
  <c r="J1354" i="5"/>
  <c r="I1354" i="5"/>
  <c r="H1354" i="5"/>
  <c r="G1354" i="5"/>
  <c r="F1354" i="5"/>
  <c r="K1353" i="5"/>
  <c r="J1353" i="5"/>
  <c r="W1353" i="5"/>
  <c r="I1353" i="5"/>
  <c r="H1353" i="5"/>
  <c r="G1353" i="5"/>
  <c r="F1353" i="5"/>
  <c r="K1352" i="5"/>
  <c r="J1352" i="5"/>
  <c r="I1352" i="5"/>
  <c r="H1352" i="5"/>
  <c r="G1352" i="5"/>
  <c r="F1352" i="5"/>
  <c r="K1351" i="5"/>
  <c r="J1351" i="5"/>
  <c r="W1351" i="5"/>
  <c r="I1351" i="5"/>
  <c r="H1351" i="5"/>
  <c r="G1351" i="5"/>
  <c r="F1351" i="5"/>
  <c r="V1350" i="5"/>
  <c r="T1350" i="5"/>
  <c r="R1350" i="5"/>
  <c r="U1350" i="5"/>
  <c r="S1350" i="5"/>
  <c r="Q1350" i="5"/>
  <c r="E1350" i="5"/>
  <c r="D1350" i="5"/>
  <c r="C1350" i="5"/>
  <c r="B1350" i="5"/>
  <c r="A1350" i="5"/>
  <c r="AA1349" i="5"/>
  <c r="Z1349" i="5"/>
  <c r="Y1349" i="5"/>
  <c r="X1349" i="5"/>
  <c r="O1349" i="5"/>
  <c r="H1349" i="5"/>
  <c r="P1349" i="5"/>
  <c r="J1349" i="5"/>
  <c r="I1348" i="5"/>
  <c r="H1348" i="5"/>
  <c r="G1348" i="5"/>
  <c r="E1348" i="5"/>
  <c r="K1347" i="5"/>
  <c r="J1347" i="5"/>
  <c r="I1347" i="5"/>
  <c r="E1347" i="5"/>
  <c r="K1346" i="5"/>
  <c r="J1346" i="5"/>
  <c r="I1346" i="5"/>
  <c r="E1346" i="5"/>
  <c r="K1345" i="5"/>
  <c r="J1345" i="5"/>
  <c r="I1345" i="5"/>
  <c r="E1345" i="5"/>
  <c r="K1344" i="5"/>
  <c r="J1344" i="5"/>
  <c r="I1344" i="5"/>
  <c r="H1344" i="5"/>
  <c r="G1344" i="5"/>
  <c r="F1344" i="5"/>
  <c r="K1343" i="5"/>
  <c r="J1343" i="5"/>
  <c r="W1343" i="5"/>
  <c r="I1343" i="5"/>
  <c r="H1343" i="5"/>
  <c r="G1343" i="5"/>
  <c r="F1343" i="5"/>
  <c r="K1342" i="5"/>
  <c r="J1342" i="5"/>
  <c r="I1342" i="5"/>
  <c r="H1342" i="5"/>
  <c r="G1342" i="5"/>
  <c r="F1342" i="5"/>
  <c r="K1341" i="5"/>
  <c r="J1341" i="5"/>
  <c r="W1341" i="5"/>
  <c r="I1341" i="5"/>
  <c r="H1341" i="5"/>
  <c r="G1341" i="5"/>
  <c r="F1341" i="5"/>
  <c r="V1340" i="5"/>
  <c r="T1340" i="5"/>
  <c r="R1340" i="5"/>
  <c r="U1340" i="5"/>
  <c r="S1340" i="5"/>
  <c r="Q1340" i="5"/>
  <c r="E1340" i="5"/>
  <c r="D1340" i="5"/>
  <c r="C1340" i="5"/>
  <c r="B1340" i="5"/>
  <c r="A1340" i="5"/>
  <c r="AA1339" i="5"/>
  <c r="Z1339" i="5"/>
  <c r="Y1339" i="5"/>
  <c r="X1339" i="5"/>
  <c r="O1339" i="5"/>
  <c r="H1339" i="5"/>
  <c r="P1339" i="5"/>
  <c r="J1339" i="5"/>
  <c r="I1338" i="5"/>
  <c r="H1338" i="5"/>
  <c r="G1338" i="5"/>
  <c r="E1338" i="5"/>
  <c r="K1337" i="5"/>
  <c r="J1337" i="5"/>
  <c r="I1337" i="5"/>
  <c r="E1337" i="5"/>
  <c r="K1336" i="5"/>
  <c r="J1336" i="5"/>
  <c r="I1336" i="5"/>
  <c r="E1336" i="5"/>
  <c r="K1335" i="5"/>
  <c r="J1335" i="5"/>
  <c r="I1335" i="5"/>
  <c r="E1335" i="5"/>
  <c r="K1334" i="5"/>
  <c r="J1334" i="5"/>
  <c r="H1334" i="5"/>
  <c r="AA1334" i="5"/>
  <c r="Z1334" i="5"/>
  <c r="Y1334" i="5"/>
  <c r="X1334" i="5"/>
  <c r="I1334" i="5"/>
  <c r="F1334" i="5"/>
  <c r="V1334" i="5"/>
  <c r="T1334" i="5"/>
  <c r="R1334" i="5"/>
  <c r="U1334" i="5"/>
  <c r="S1334" i="5"/>
  <c r="Q1334" i="5"/>
  <c r="E1334" i="5"/>
  <c r="D1334" i="5"/>
  <c r="C1334" i="5"/>
  <c r="B1334" i="5"/>
  <c r="A1334" i="5"/>
  <c r="K1333" i="5"/>
  <c r="J1333" i="5"/>
  <c r="I1333" i="5"/>
  <c r="H1333" i="5"/>
  <c r="G1333" i="5"/>
  <c r="F1333" i="5"/>
  <c r="K1332" i="5"/>
  <c r="J1332" i="5"/>
  <c r="W1332" i="5"/>
  <c r="I1332" i="5"/>
  <c r="H1332" i="5"/>
  <c r="G1332" i="5"/>
  <c r="F1332" i="5"/>
  <c r="K1331" i="5"/>
  <c r="J1331" i="5"/>
  <c r="I1331" i="5"/>
  <c r="H1331" i="5"/>
  <c r="G1331" i="5"/>
  <c r="F1331" i="5"/>
  <c r="K1330" i="5"/>
  <c r="J1330" i="5"/>
  <c r="W1330" i="5"/>
  <c r="I1330" i="5"/>
  <c r="H1330" i="5"/>
  <c r="G1330" i="5"/>
  <c r="F1330" i="5"/>
  <c r="V1329" i="5"/>
  <c r="T1329" i="5"/>
  <c r="R1329" i="5"/>
  <c r="U1329" i="5"/>
  <c r="S1329" i="5"/>
  <c r="Q1329" i="5"/>
  <c r="E1329" i="5"/>
  <c r="D1329" i="5"/>
  <c r="C1329" i="5"/>
  <c r="B1329" i="5"/>
  <c r="A1329" i="5"/>
  <c r="AA1328" i="5"/>
  <c r="Z1328" i="5"/>
  <c r="Y1328" i="5"/>
  <c r="X1328" i="5"/>
  <c r="O1328" i="5"/>
  <c r="H1328" i="5"/>
  <c r="P1328" i="5"/>
  <c r="J1328" i="5"/>
  <c r="I1327" i="5"/>
  <c r="H1327" i="5"/>
  <c r="G1327" i="5"/>
  <c r="E1327" i="5"/>
  <c r="K1326" i="5"/>
  <c r="J1326" i="5"/>
  <c r="I1326" i="5"/>
  <c r="E1326" i="5"/>
  <c r="K1325" i="5"/>
  <c r="J1325" i="5"/>
  <c r="I1325" i="5"/>
  <c r="E1325" i="5"/>
  <c r="K1324" i="5"/>
  <c r="J1324" i="5"/>
  <c r="I1324" i="5"/>
  <c r="E1324" i="5"/>
  <c r="K1323" i="5"/>
  <c r="J1323" i="5"/>
  <c r="H1323" i="5"/>
  <c r="AA1323" i="5"/>
  <c r="Z1323" i="5"/>
  <c r="Y1323" i="5"/>
  <c r="X1323" i="5"/>
  <c r="I1323" i="5"/>
  <c r="F1323" i="5"/>
  <c r="V1323" i="5"/>
  <c r="T1323" i="5"/>
  <c r="R1323" i="5"/>
  <c r="U1323" i="5"/>
  <c r="S1323" i="5"/>
  <c r="Q1323" i="5"/>
  <c r="E1323" i="5"/>
  <c r="D1323" i="5"/>
  <c r="C1323" i="5"/>
  <c r="B1323" i="5"/>
  <c r="A1323" i="5"/>
  <c r="K1322" i="5"/>
  <c r="J1322" i="5"/>
  <c r="W1322" i="5"/>
  <c r="I1322" i="5"/>
  <c r="H1322" i="5"/>
  <c r="G1322" i="5"/>
  <c r="F1322" i="5"/>
  <c r="K1321" i="5"/>
  <c r="J1321" i="5"/>
  <c r="I1321" i="5"/>
  <c r="H1321" i="5"/>
  <c r="G1321" i="5"/>
  <c r="F1321" i="5"/>
  <c r="K1320" i="5"/>
  <c r="J1320" i="5"/>
  <c r="W1320" i="5"/>
  <c r="I1320" i="5"/>
  <c r="H1320" i="5"/>
  <c r="G1320" i="5"/>
  <c r="F1320" i="5"/>
  <c r="V1319" i="5"/>
  <c r="T1319" i="5"/>
  <c r="R1319" i="5"/>
  <c r="U1319" i="5"/>
  <c r="S1319" i="5"/>
  <c r="Q1319" i="5"/>
  <c r="E1319" i="5"/>
  <c r="D1319" i="5"/>
  <c r="C1319" i="5"/>
  <c r="B1319" i="5"/>
  <c r="A1319" i="5"/>
  <c r="AA1318" i="5"/>
  <c r="Z1318" i="5"/>
  <c r="Y1318" i="5"/>
  <c r="X1318" i="5"/>
  <c r="O1318" i="5"/>
  <c r="H1318" i="5"/>
  <c r="P1318" i="5"/>
  <c r="J1318" i="5"/>
  <c r="I1317" i="5"/>
  <c r="H1317" i="5"/>
  <c r="G1317" i="5"/>
  <c r="E1317" i="5"/>
  <c r="K1316" i="5"/>
  <c r="J1316" i="5"/>
  <c r="I1316" i="5"/>
  <c r="E1316" i="5"/>
  <c r="K1315" i="5"/>
  <c r="J1315" i="5"/>
  <c r="I1315" i="5"/>
  <c r="E1315" i="5"/>
  <c r="K1314" i="5"/>
  <c r="J1314" i="5"/>
  <c r="I1314" i="5"/>
  <c r="E1314" i="5"/>
  <c r="K1313" i="5"/>
  <c r="J1313" i="5"/>
  <c r="H1313" i="5"/>
  <c r="AA1313" i="5"/>
  <c r="Z1313" i="5"/>
  <c r="Y1313" i="5"/>
  <c r="X1313" i="5"/>
  <c r="I1313" i="5"/>
  <c r="F1313" i="5"/>
  <c r="V1313" i="5"/>
  <c r="T1313" i="5"/>
  <c r="R1313" i="5"/>
  <c r="U1313" i="5"/>
  <c r="S1313" i="5"/>
  <c r="Q1313" i="5"/>
  <c r="E1313" i="5"/>
  <c r="D1313" i="5"/>
  <c r="C1313" i="5"/>
  <c r="B1313" i="5"/>
  <c r="A1313" i="5"/>
  <c r="K1312" i="5"/>
  <c r="J1312" i="5"/>
  <c r="I1312" i="5"/>
  <c r="H1312" i="5"/>
  <c r="G1312" i="5"/>
  <c r="F1312" i="5"/>
  <c r="K1311" i="5"/>
  <c r="J1311" i="5"/>
  <c r="W1311" i="5"/>
  <c r="I1311" i="5"/>
  <c r="H1311" i="5"/>
  <c r="G1311" i="5"/>
  <c r="F1311" i="5"/>
  <c r="K1310" i="5"/>
  <c r="J1310" i="5"/>
  <c r="I1310" i="5"/>
  <c r="H1310" i="5"/>
  <c r="G1310" i="5"/>
  <c r="F1310" i="5"/>
  <c r="K1309" i="5"/>
  <c r="J1309" i="5"/>
  <c r="W1309" i="5"/>
  <c r="I1309" i="5"/>
  <c r="H1309" i="5"/>
  <c r="G1309" i="5"/>
  <c r="F1309" i="5"/>
  <c r="V1308" i="5"/>
  <c r="T1308" i="5"/>
  <c r="R1308" i="5"/>
  <c r="U1308" i="5"/>
  <c r="S1308" i="5"/>
  <c r="Q1308" i="5"/>
  <c r="E1308" i="5"/>
  <c r="D1308" i="5"/>
  <c r="C1308" i="5"/>
  <c r="B1308" i="5"/>
  <c r="A1308" i="5"/>
  <c r="AA1307" i="5"/>
  <c r="Z1307" i="5"/>
  <c r="Y1307" i="5"/>
  <c r="X1307" i="5"/>
  <c r="O1307" i="5"/>
  <c r="H1307" i="5"/>
  <c r="P1307" i="5"/>
  <c r="J1307" i="5"/>
  <c r="I1306" i="5"/>
  <c r="H1306" i="5"/>
  <c r="G1306" i="5"/>
  <c r="E1306" i="5"/>
  <c r="K1305" i="5"/>
  <c r="J1305" i="5"/>
  <c r="I1305" i="5"/>
  <c r="E1305" i="5"/>
  <c r="K1304" i="5"/>
  <c r="J1304" i="5"/>
  <c r="I1304" i="5"/>
  <c r="E1304" i="5"/>
  <c r="K1303" i="5"/>
  <c r="J1303" i="5"/>
  <c r="I1303" i="5"/>
  <c r="E1303" i="5"/>
  <c r="K1302" i="5"/>
  <c r="J1302" i="5"/>
  <c r="H1302" i="5"/>
  <c r="AA1302" i="5"/>
  <c r="Z1302" i="5"/>
  <c r="Y1302" i="5"/>
  <c r="X1302" i="5"/>
  <c r="I1302" i="5"/>
  <c r="F1302" i="5"/>
  <c r="V1302" i="5"/>
  <c r="T1302" i="5"/>
  <c r="R1302" i="5"/>
  <c r="U1302" i="5"/>
  <c r="S1302" i="5"/>
  <c r="Q1302" i="5"/>
  <c r="E1302" i="5"/>
  <c r="D1302" i="5"/>
  <c r="C1302" i="5"/>
  <c r="B1302" i="5"/>
  <c r="A1302" i="5"/>
  <c r="K1301" i="5"/>
  <c r="J1301" i="5"/>
  <c r="I1301" i="5"/>
  <c r="H1301" i="5"/>
  <c r="G1301" i="5"/>
  <c r="F1301" i="5"/>
  <c r="K1300" i="5"/>
  <c r="J1300" i="5"/>
  <c r="W1300" i="5"/>
  <c r="I1300" i="5"/>
  <c r="H1300" i="5"/>
  <c r="G1300" i="5"/>
  <c r="F1300" i="5"/>
  <c r="K1299" i="5"/>
  <c r="J1299" i="5"/>
  <c r="I1299" i="5"/>
  <c r="H1299" i="5"/>
  <c r="G1299" i="5"/>
  <c r="F1299" i="5"/>
  <c r="K1298" i="5"/>
  <c r="J1298" i="5"/>
  <c r="W1298" i="5"/>
  <c r="I1298" i="5"/>
  <c r="H1298" i="5"/>
  <c r="G1298" i="5"/>
  <c r="F1298" i="5"/>
  <c r="V1297" i="5"/>
  <c r="T1297" i="5"/>
  <c r="R1297" i="5"/>
  <c r="U1297" i="5"/>
  <c r="S1297" i="5"/>
  <c r="Q1297" i="5"/>
  <c r="E1297" i="5"/>
  <c r="D1297" i="5"/>
  <c r="C1297" i="5"/>
  <c r="B1297" i="5"/>
  <c r="A1297" i="5"/>
  <c r="AA1296" i="5"/>
  <c r="Z1296" i="5"/>
  <c r="Y1296" i="5"/>
  <c r="X1296" i="5"/>
  <c r="O1296" i="5"/>
  <c r="H1296" i="5"/>
  <c r="P1296" i="5"/>
  <c r="J1296" i="5"/>
  <c r="I1295" i="5"/>
  <c r="H1295" i="5"/>
  <c r="G1295" i="5"/>
  <c r="E1295" i="5"/>
  <c r="K1294" i="5"/>
  <c r="J1294" i="5"/>
  <c r="I1294" i="5"/>
  <c r="E1294" i="5"/>
  <c r="K1293" i="5"/>
  <c r="J1293" i="5"/>
  <c r="I1293" i="5"/>
  <c r="E1293" i="5"/>
  <c r="K1292" i="5"/>
  <c r="J1292" i="5"/>
  <c r="I1292" i="5"/>
  <c r="E1292" i="5"/>
  <c r="K1291" i="5"/>
  <c r="J1291" i="5"/>
  <c r="H1291" i="5"/>
  <c r="AA1291" i="5"/>
  <c r="Z1291" i="5"/>
  <c r="Y1291" i="5"/>
  <c r="X1291" i="5"/>
  <c r="I1291" i="5"/>
  <c r="F1291" i="5"/>
  <c r="V1291" i="5"/>
  <c r="T1291" i="5"/>
  <c r="R1291" i="5"/>
  <c r="U1291" i="5"/>
  <c r="S1291" i="5"/>
  <c r="Q1291" i="5"/>
  <c r="E1291" i="5"/>
  <c r="D1291" i="5"/>
  <c r="C1291" i="5"/>
  <c r="B1291" i="5"/>
  <c r="A1291" i="5"/>
  <c r="K1290" i="5"/>
  <c r="J1290" i="5"/>
  <c r="W1290" i="5"/>
  <c r="I1290" i="5"/>
  <c r="H1290" i="5"/>
  <c r="G1290" i="5"/>
  <c r="F1290" i="5"/>
  <c r="K1289" i="5"/>
  <c r="J1289" i="5"/>
  <c r="I1289" i="5"/>
  <c r="H1289" i="5"/>
  <c r="G1289" i="5"/>
  <c r="F1289" i="5"/>
  <c r="K1288" i="5"/>
  <c r="J1288" i="5"/>
  <c r="W1288" i="5"/>
  <c r="I1288" i="5"/>
  <c r="H1288" i="5"/>
  <c r="G1288" i="5"/>
  <c r="F1288" i="5"/>
  <c r="V1287" i="5"/>
  <c r="T1287" i="5"/>
  <c r="R1287" i="5"/>
  <c r="U1287" i="5"/>
  <c r="S1287" i="5"/>
  <c r="Q1287" i="5"/>
  <c r="E1287" i="5"/>
  <c r="D1287" i="5"/>
  <c r="C1287" i="5"/>
  <c r="B1287" i="5"/>
  <c r="A1287" i="5"/>
  <c r="AA1286" i="5"/>
  <c r="Z1286" i="5"/>
  <c r="Y1286" i="5"/>
  <c r="X1286" i="5"/>
  <c r="O1286" i="5"/>
  <c r="H1286" i="5"/>
  <c r="P1286" i="5"/>
  <c r="J1286" i="5"/>
  <c r="I1285" i="5"/>
  <c r="H1285" i="5"/>
  <c r="G1285" i="5"/>
  <c r="E1285" i="5"/>
  <c r="K1284" i="5"/>
  <c r="J1284" i="5"/>
  <c r="I1284" i="5"/>
  <c r="E1284" i="5"/>
  <c r="K1283" i="5"/>
  <c r="J1283" i="5"/>
  <c r="I1283" i="5"/>
  <c r="E1283" i="5"/>
  <c r="K1282" i="5"/>
  <c r="J1282" i="5"/>
  <c r="I1282" i="5"/>
  <c r="E1282" i="5"/>
  <c r="K1281" i="5"/>
  <c r="J1281" i="5"/>
  <c r="H1281" i="5"/>
  <c r="AA1281" i="5"/>
  <c r="Z1281" i="5"/>
  <c r="Y1281" i="5"/>
  <c r="X1281" i="5"/>
  <c r="I1281" i="5"/>
  <c r="F1281" i="5"/>
  <c r="V1281" i="5"/>
  <c r="T1281" i="5"/>
  <c r="R1281" i="5"/>
  <c r="U1281" i="5"/>
  <c r="S1281" i="5"/>
  <c r="Q1281" i="5"/>
  <c r="E1281" i="5"/>
  <c r="D1281" i="5"/>
  <c r="C1281" i="5"/>
  <c r="B1281" i="5"/>
  <c r="A1281" i="5"/>
  <c r="K1280" i="5"/>
  <c r="J1280" i="5"/>
  <c r="I1280" i="5"/>
  <c r="H1280" i="5"/>
  <c r="G1280" i="5"/>
  <c r="F1280" i="5"/>
  <c r="K1279" i="5"/>
  <c r="J1279" i="5"/>
  <c r="W1279" i="5"/>
  <c r="I1279" i="5"/>
  <c r="H1279" i="5"/>
  <c r="G1279" i="5"/>
  <c r="F1279" i="5"/>
  <c r="K1278" i="5"/>
  <c r="J1278" i="5"/>
  <c r="I1278" i="5"/>
  <c r="H1278" i="5"/>
  <c r="G1278" i="5"/>
  <c r="F1278" i="5"/>
  <c r="K1277" i="5"/>
  <c r="J1277" i="5"/>
  <c r="W1277" i="5"/>
  <c r="I1277" i="5"/>
  <c r="H1277" i="5"/>
  <c r="G1277" i="5"/>
  <c r="F1277" i="5"/>
  <c r="V1276" i="5"/>
  <c r="T1276" i="5"/>
  <c r="R1276" i="5"/>
  <c r="U1276" i="5"/>
  <c r="S1276" i="5"/>
  <c r="Q1276" i="5"/>
  <c r="E1276" i="5"/>
  <c r="D1276" i="5"/>
  <c r="C1276" i="5"/>
  <c r="B1276" i="5"/>
  <c r="A1276" i="5"/>
  <c r="AA1275" i="5"/>
  <c r="Z1275" i="5"/>
  <c r="Y1275" i="5"/>
  <c r="X1275" i="5"/>
  <c r="O1275" i="5"/>
  <c r="H1275" i="5"/>
  <c r="P1275" i="5"/>
  <c r="J1275" i="5"/>
  <c r="I1274" i="5"/>
  <c r="H1274" i="5"/>
  <c r="G1274" i="5"/>
  <c r="E1274" i="5"/>
  <c r="K1273" i="5"/>
  <c r="J1273" i="5"/>
  <c r="I1273" i="5"/>
  <c r="E1273" i="5"/>
  <c r="K1272" i="5"/>
  <c r="J1272" i="5"/>
  <c r="I1272" i="5"/>
  <c r="E1272" i="5"/>
  <c r="K1271" i="5"/>
  <c r="J1271" i="5"/>
  <c r="I1271" i="5"/>
  <c r="E1271" i="5"/>
  <c r="K1270" i="5"/>
  <c r="J1270" i="5"/>
  <c r="W1270" i="5"/>
  <c r="I1270" i="5"/>
  <c r="H1270" i="5"/>
  <c r="G1270" i="5"/>
  <c r="F1270" i="5"/>
  <c r="K1269" i="5"/>
  <c r="J1269" i="5"/>
  <c r="I1269" i="5"/>
  <c r="H1269" i="5"/>
  <c r="G1269" i="5"/>
  <c r="F1269" i="5"/>
  <c r="K1268" i="5"/>
  <c r="J1268" i="5"/>
  <c r="W1268" i="5"/>
  <c r="I1268" i="5"/>
  <c r="H1268" i="5"/>
  <c r="G1268" i="5"/>
  <c r="F1268" i="5"/>
  <c r="V1267" i="5"/>
  <c r="T1267" i="5"/>
  <c r="R1267" i="5"/>
  <c r="U1267" i="5"/>
  <c r="S1267" i="5"/>
  <c r="Q1267" i="5"/>
  <c r="E1267" i="5"/>
  <c r="D1267" i="5"/>
  <c r="C1267" i="5"/>
  <c r="B1267" i="5"/>
  <c r="A1267" i="5"/>
  <c r="AA1266" i="5"/>
  <c r="Z1266" i="5"/>
  <c r="Y1266" i="5"/>
  <c r="X1266" i="5"/>
  <c r="O1266" i="5"/>
  <c r="H1266" i="5"/>
  <c r="P1266" i="5"/>
  <c r="J1266" i="5"/>
  <c r="I1265" i="5"/>
  <c r="H1265" i="5"/>
  <c r="G1265" i="5"/>
  <c r="E1265" i="5"/>
  <c r="K1264" i="5"/>
  <c r="J1264" i="5"/>
  <c r="I1264" i="5"/>
  <c r="E1264" i="5"/>
  <c r="K1263" i="5"/>
  <c r="J1263" i="5"/>
  <c r="I1263" i="5"/>
  <c r="E1263" i="5"/>
  <c r="K1262" i="5"/>
  <c r="J1262" i="5"/>
  <c r="I1262" i="5"/>
  <c r="E1262" i="5"/>
  <c r="K1261" i="5"/>
  <c r="J1261" i="5"/>
  <c r="H1261" i="5"/>
  <c r="AA1261" i="5"/>
  <c r="Z1261" i="5"/>
  <c r="Y1261" i="5"/>
  <c r="X1261" i="5"/>
  <c r="I1261" i="5"/>
  <c r="F1261" i="5"/>
  <c r="V1261" i="5"/>
  <c r="T1261" i="5"/>
  <c r="R1261" i="5"/>
  <c r="U1261" i="5"/>
  <c r="S1261" i="5"/>
  <c r="Q1261" i="5"/>
  <c r="E1261" i="5"/>
  <c r="D1261" i="5"/>
  <c r="C1261" i="5"/>
  <c r="B1261" i="5"/>
  <c r="A1261" i="5"/>
  <c r="K1260" i="5"/>
  <c r="J1260" i="5"/>
  <c r="I1260" i="5"/>
  <c r="H1260" i="5"/>
  <c r="G1260" i="5"/>
  <c r="F1260" i="5"/>
  <c r="K1259" i="5"/>
  <c r="J1259" i="5"/>
  <c r="W1259" i="5"/>
  <c r="I1259" i="5"/>
  <c r="H1259" i="5"/>
  <c r="G1259" i="5"/>
  <c r="F1259" i="5"/>
  <c r="K1258" i="5"/>
  <c r="J1258" i="5"/>
  <c r="I1258" i="5"/>
  <c r="H1258" i="5"/>
  <c r="G1258" i="5"/>
  <c r="F1258" i="5"/>
  <c r="K1257" i="5"/>
  <c r="J1257" i="5"/>
  <c r="W1257" i="5"/>
  <c r="I1257" i="5"/>
  <c r="H1257" i="5"/>
  <c r="G1257" i="5"/>
  <c r="F1257" i="5"/>
  <c r="V1256" i="5"/>
  <c r="T1256" i="5"/>
  <c r="R1256" i="5"/>
  <c r="U1256" i="5"/>
  <c r="S1256" i="5"/>
  <c r="Q1256" i="5"/>
  <c r="E1256" i="5"/>
  <c r="D1256" i="5"/>
  <c r="C1256" i="5"/>
  <c r="B1256" i="5"/>
  <c r="A1256" i="5"/>
  <c r="AA1255" i="5"/>
  <c r="Z1255" i="5"/>
  <c r="Y1255" i="5"/>
  <c r="X1255" i="5"/>
  <c r="O1255" i="5"/>
  <c r="H1255" i="5"/>
  <c r="P1255" i="5"/>
  <c r="J1255" i="5"/>
  <c r="I1254" i="5"/>
  <c r="H1254" i="5"/>
  <c r="G1254" i="5"/>
  <c r="E1254" i="5"/>
  <c r="K1253" i="5"/>
  <c r="J1253" i="5"/>
  <c r="I1253" i="5"/>
  <c r="E1253" i="5"/>
  <c r="K1252" i="5"/>
  <c r="J1252" i="5"/>
  <c r="I1252" i="5"/>
  <c r="E1252" i="5"/>
  <c r="K1251" i="5"/>
  <c r="J1251" i="5"/>
  <c r="I1251" i="5"/>
  <c r="E1251" i="5"/>
  <c r="K1250" i="5"/>
  <c r="J1250" i="5"/>
  <c r="H1250" i="5"/>
  <c r="AA1250" i="5"/>
  <c r="Z1250" i="5"/>
  <c r="Y1250" i="5"/>
  <c r="X1250" i="5"/>
  <c r="I1250" i="5"/>
  <c r="F1250" i="5"/>
  <c r="V1250" i="5"/>
  <c r="T1250" i="5"/>
  <c r="R1250" i="5"/>
  <c r="U1250" i="5"/>
  <c r="S1250" i="5"/>
  <c r="Q1250" i="5"/>
  <c r="E1250" i="5"/>
  <c r="D1250" i="5"/>
  <c r="C1250" i="5"/>
  <c r="B1250" i="5"/>
  <c r="A1250" i="5"/>
  <c r="K1249" i="5"/>
  <c r="J1249" i="5"/>
  <c r="W1249" i="5"/>
  <c r="I1249" i="5"/>
  <c r="H1249" i="5"/>
  <c r="G1249" i="5"/>
  <c r="F1249" i="5"/>
  <c r="K1248" i="5"/>
  <c r="J1248" i="5"/>
  <c r="I1248" i="5"/>
  <c r="H1248" i="5"/>
  <c r="G1248" i="5"/>
  <c r="F1248" i="5"/>
  <c r="K1247" i="5"/>
  <c r="J1247" i="5"/>
  <c r="W1247" i="5"/>
  <c r="I1247" i="5"/>
  <c r="H1247" i="5"/>
  <c r="G1247" i="5"/>
  <c r="F1247" i="5"/>
  <c r="V1246" i="5"/>
  <c r="T1246" i="5"/>
  <c r="R1246" i="5"/>
  <c r="U1246" i="5"/>
  <c r="S1246" i="5"/>
  <c r="Q1246" i="5"/>
  <c r="E1246" i="5"/>
  <c r="D1246" i="5"/>
  <c r="C1246" i="5"/>
  <c r="B1246" i="5"/>
  <c r="A1246" i="5"/>
  <c r="AA1245" i="5"/>
  <c r="Z1245" i="5"/>
  <c r="Y1245" i="5"/>
  <c r="X1245" i="5"/>
  <c r="O1245" i="5"/>
  <c r="H1245" i="5"/>
  <c r="P1245" i="5"/>
  <c r="J1245" i="5"/>
  <c r="K1244" i="5"/>
  <c r="J1244" i="5"/>
  <c r="I1244" i="5"/>
  <c r="H1244" i="5"/>
  <c r="G1244" i="5"/>
  <c r="F1244" i="5"/>
  <c r="V1243" i="5"/>
  <c r="T1243" i="5"/>
  <c r="R1243" i="5"/>
  <c r="U1243" i="5"/>
  <c r="S1243" i="5"/>
  <c r="Q1243" i="5"/>
  <c r="E1243" i="5"/>
  <c r="D1243" i="5"/>
  <c r="C1243" i="5"/>
  <c r="B1243" i="5"/>
  <c r="A1243" i="5"/>
  <c r="AA1242" i="5"/>
  <c r="Z1242" i="5"/>
  <c r="Y1242" i="5"/>
  <c r="X1242" i="5"/>
  <c r="O1242" i="5"/>
  <c r="H1242" i="5"/>
  <c r="P1242" i="5"/>
  <c r="J1242" i="5"/>
  <c r="I1241" i="5"/>
  <c r="H1241" i="5"/>
  <c r="G1241" i="5"/>
  <c r="E1241" i="5"/>
  <c r="K1240" i="5"/>
  <c r="J1240" i="5"/>
  <c r="I1240" i="5"/>
  <c r="E1240" i="5"/>
  <c r="K1239" i="5"/>
  <c r="J1239" i="5"/>
  <c r="I1239" i="5"/>
  <c r="E1239" i="5"/>
  <c r="K1238" i="5"/>
  <c r="J1238" i="5"/>
  <c r="W1238" i="5"/>
  <c r="I1238" i="5"/>
  <c r="H1238" i="5"/>
  <c r="G1238" i="5"/>
  <c r="F1238" i="5"/>
  <c r="V1237" i="5"/>
  <c r="T1237" i="5"/>
  <c r="R1237" i="5"/>
  <c r="U1237" i="5"/>
  <c r="S1237" i="5"/>
  <c r="Q1237" i="5"/>
  <c r="E1237" i="5"/>
  <c r="D1237" i="5"/>
  <c r="C1237" i="5"/>
  <c r="B1237" i="5"/>
  <c r="A1237" i="5"/>
  <c r="AA1236" i="5"/>
  <c r="Z1236" i="5"/>
  <c r="Y1236" i="5"/>
  <c r="X1236" i="5"/>
  <c r="O1236" i="5"/>
  <c r="H1236" i="5"/>
  <c r="P1236" i="5"/>
  <c r="J1236" i="5"/>
  <c r="I1235" i="5"/>
  <c r="H1235" i="5"/>
  <c r="G1235" i="5"/>
  <c r="E1235" i="5"/>
  <c r="K1234" i="5"/>
  <c r="J1234" i="5"/>
  <c r="I1234" i="5"/>
  <c r="E1234" i="5"/>
  <c r="K1233" i="5"/>
  <c r="J1233" i="5"/>
  <c r="I1233" i="5"/>
  <c r="E1233" i="5"/>
  <c r="K1232" i="5"/>
  <c r="J1232" i="5"/>
  <c r="I1232" i="5"/>
  <c r="E1232" i="5"/>
  <c r="K1231" i="5"/>
  <c r="J1231" i="5"/>
  <c r="W1231" i="5"/>
  <c r="I1231" i="5"/>
  <c r="H1231" i="5"/>
  <c r="G1231" i="5"/>
  <c r="F1231" i="5"/>
  <c r="K1230" i="5"/>
  <c r="J1230" i="5"/>
  <c r="I1230" i="5"/>
  <c r="H1230" i="5"/>
  <c r="G1230" i="5"/>
  <c r="F1230" i="5"/>
  <c r="K1229" i="5"/>
  <c r="J1229" i="5"/>
  <c r="W1229" i="5"/>
  <c r="I1229" i="5"/>
  <c r="H1229" i="5"/>
  <c r="G1229" i="5"/>
  <c r="F1229" i="5"/>
  <c r="V1228" i="5"/>
  <c r="T1228" i="5"/>
  <c r="R1228" i="5"/>
  <c r="U1228" i="5"/>
  <c r="S1228" i="5"/>
  <c r="Q1228" i="5"/>
  <c r="E1228" i="5"/>
  <c r="D1228" i="5"/>
  <c r="C1228" i="5"/>
  <c r="B1228" i="5"/>
  <c r="A1228" i="5"/>
  <c r="AA1227" i="5"/>
  <c r="Z1227" i="5"/>
  <c r="Y1227" i="5"/>
  <c r="X1227" i="5"/>
  <c r="O1227" i="5"/>
  <c r="H1227" i="5"/>
  <c r="P1227" i="5"/>
  <c r="J1227" i="5"/>
  <c r="I1226" i="5"/>
  <c r="H1226" i="5"/>
  <c r="G1226" i="5"/>
  <c r="E1226" i="5"/>
  <c r="K1225" i="5"/>
  <c r="J1225" i="5"/>
  <c r="I1225" i="5"/>
  <c r="E1225" i="5"/>
  <c r="K1224" i="5"/>
  <c r="J1224" i="5"/>
  <c r="I1224" i="5"/>
  <c r="E1224" i="5"/>
  <c r="K1223" i="5"/>
  <c r="J1223" i="5"/>
  <c r="W1223" i="5"/>
  <c r="I1223" i="5"/>
  <c r="H1223" i="5"/>
  <c r="G1223" i="5"/>
  <c r="F1223" i="5"/>
  <c r="V1222" i="5"/>
  <c r="T1222" i="5"/>
  <c r="R1222" i="5"/>
  <c r="U1222" i="5"/>
  <c r="S1222" i="5"/>
  <c r="Q1222" i="5"/>
  <c r="E1222" i="5"/>
  <c r="D1222" i="5"/>
  <c r="C1222" i="5"/>
  <c r="B1222" i="5"/>
  <c r="A1222" i="5"/>
  <c r="AA1221" i="5"/>
  <c r="Z1221" i="5"/>
  <c r="Y1221" i="5"/>
  <c r="X1221" i="5"/>
  <c r="O1221" i="5"/>
  <c r="H1221" i="5"/>
  <c r="P1221" i="5"/>
  <c r="J1221" i="5"/>
  <c r="I1220" i="5"/>
  <c r="H1220" i="5"/>
  <c r="G1220" i="5"/>
  <c r="E1220" i="5"/>
  <c r="K1219" i="5"/>
  <c r="J1219" i="5"/>
  <c r="I1219" i="5"/>
  <c r="E1219" i="5"/>
  <c r="K1218" i="5"/>
  <c r="J1218" i="5"/>
  <c r="I1218" i="5"/>
  <c r="E1218" i="5"/>
  <c r="K1217" i="5"/>
  <c r="J1217" i="5"/>
  <c r="I1217" i="5"/>
  <c r="E1217" i="5"/>
  <c r="K1216" i="5"/>
  <c r="J1216" i="5"/>
  <c r="W1216" i="5"/>
  <c r="I1216" i="5"/>
  <c r="H1216" i="5"/>
  <c r="G1216" i="5"/>
  <c r="F1216" i="5"/>
  <c r="K1215" i="5"/>
  <c r="J1215" i="5"/>
  <c r="I1215" i="5"/>
  <c r="H1215" i="5"/>
  <c r="G1215" i="5"/>
  <c r="F1215" i="5"/>
  <c r="K1214" i="5"/>
  <c r="J1214" i="5"/>
  <c r="W1214" i="5"/>
  <c r="I1214" i="5"/>
  <c r="H1214" i="5"/>
  <c r="G1214" i="5"/>
  <c r="F1214" i="5"/>
  <c r="V1213" i="5"/>
  <c r="T1213" i="5"/>
  <c r="R1213" i="5"/>
  <c r="U1213" i="5"/>
  <c r="S1213" i="5"/>
  <c r="Q1213" i="5"/>
  <c r="E1213" i="5"/>
  <c r="D1213" i="5"/>
  <c r="C1213" i="5"/>
  <c r="B1213" i="5"/>
  <c r="A1213" i="5"/>
  <c r="C1212" i="5"/>
  <c r="A1211" i="5"/>
  <c r="H1209" i="5"/>
  <c r="J1209" i="5"/>
  <c r="AH1208" i="5"/>
  <c r="H1208" i="5"/>
  <c r="J1208" i="5"/>
  <c r="A1208" i="5"/>
  <c r="AA1206" i="5"/>
  <c r="Z1206" i="5"/>
  <c r="Y1206" i="5"/>
  <c r="X1206" i="5"/>
  <c r="O1206" i="5"/>
  <c r="H1206" i="5"/>
  <c r="P1206" i="5"/>
  <c r="J1206" i="5"/>
  <c r="I1205" i="5"/>
  <c r="H1205" i="5"/>
  <c r="G1205" i="5"/>
  <c r="E1205" i="5"/>
  <c r="K1204" i="5"/>
  <c r="J1204" i="5"/>
  <c r="I1204" i="5"/>
  <c r="E1204" i="5"/>
  <c r="K1203" i="5"/>
  <c r="J1203" i="5"/>
  <c r="I1203" i="5"/>
  <c r="E1203" i="5"/>
  <c r="K1202" i="5"/>
  <c r="J1202" i="5"/>
  <c r="H1202" i="5"/>
  <c r="AA1202" i="5"/>
  <c r="Z1202" i="5"/>
  <c r="Y1202" i="5"/>
  <c r="X1202" i="5"/>
  <c r="I1202" i="5"/>
  <c r="F1202" i="5"/>
  <c r="V1202" i="5"/>
  <c r="T1202" i="5"/>
  <c r="R1202" i="5"/>
  <c r="U1202" i="5"/>
  <c r="S1202" i="5"/>
  <c r="Q1202" i="5"/>
  <c r="E1202" i="5"/>
  <c r="D1202" i="5"/>
  <c r="C1202" i="5"/>
  <c r="B1202" i="5"/>
  <c r="A1202" i="5"/>
  <c r="K1201" i="5"/>
  <c r="J1201" i="5"/>
  <c r="I1201" i="5"/>
  <c r="H1201" i="5"/>
  <c r="G1201" i="5"/>
  <c r="F1201" i="5"/>
  <c r="K1200" i="5"/>
  <c r="J1200" i="5"/>
  <c r="I1200" i="5"/>
  <c r="H1200" i="5"/>
  <c r="G1200" i="5"/>
  <c r="F1200" i="5"/>
  <c r="K1199" i="5"/>
  <c r="J1199" i="5"/>
  <c r="W1199" i="5"/>
  <c r="I1199" i="5"/>
  <c r="H1199" i="5"/>
  <c r="G1199" i="5"/>
  <c r="F1199" i="5"/>
  <c r="V1198" i="5"/>
  <c r="T1198" i="5"/>
  <c r="R1198" i="5"/>
  <c r="U1198" i="5"/>
  <c r="S1198" i="5"/>
  <c r="Q1198" i="5"/>
  <c r="E1198" i="5"/>
  <c r="D1198" i="5"/>
  <c r="C1198" i="5"/>
  <c r="B1198" i="5"/>
  <c r="A1198" i="5"/>
  <c r="AA1197" i="5"/>
  <c r="Z1197" i="5"/>
  <c r="Y1197" i="5"/>
  <c r="X1197" i="5"/>
  <c r="O1197" i="5"/>
  <c r="H1197" i="5"/>
  <c r="P1197" i="5"/>
  <c r="J1197" i="5"/>
  <c r="I1196" i="5"/>
  <c r="H1196" i="5"/>
  <c r="G1196" i="5"/>
  <c r="E1196" i="5"/>
  <c r="K1195" i="5"/>
  <c r="J1195" i="5"/>
  <c r="I1195" i="5"/>
  <c r="E1195" i="5"/>
  <c r="K1194" i="5"/>
  <c r="J1194" i="5"/>
  <c r="I1194" i="5"/>
  <c r="E1194" i="5"/>
  <c r="K1193" i="5"/>
  <c r="J1193" i="5"/>
  <c r="H1193" i="5"/>
  <c r="AA1193" i="5"/>
  <c r="Z1193" i="5"/>
  <c r="Y1193" i="5"/>
  <c r="X1193" i="5"/>
  <c r="I1193" i="5"/>
  <c r="F1193" i="5"/>
  <c r="V1193" i="5"/>
  <c r="T1193" i="5"/>
  <c r="R1193" i="5"/>
  <c r="U1193" i="5"/>
  <c r="S1193" i="5"/>
  <c r="Q1193" i="5"/>
  <c r="E1193" i="5"/>
  <c r="D1193" i="5"/>
  <c r="C1193" i="5"/>
  <c r="B1193" i="5"/>
  <c r="A1193" i="5"/>
  <c r="K1192" i="5"/>
  <c r="J1192" i="5"/>
  <c r="H1192" i="5"/>
  <c r="AA1192" i="5"/>
  <c r="Z1192" i="5"/>
  <c r="Y1192" i="5"/>
  <c r="X1192" i="5"/>
  <c r="I1192" i="5"/>
  <c r="F1192" i="5"/>
  <c r="V1192" i="5"/>
  <c r="T1192" i="5"/>
  <c r="R1192" i="5"/>
  <c r="U1192" i="5"/>
  <c r="S1192" i="5"/>
  <c r="Q1192" i="5"/>
  <c r="E1192" i="5"/>
  <c r="D1192" i="5"/>
  <c r="C1192" i="5"/>
  <c r="B1192" i="5"/>
  <c r="A1192" i="5"/>
  <c r="K1191" i="5"/>
  <c r="J1191" i="5"/>
  <c r="W1191" i="5"/>
  <c r="I1191" i="5"/>
  <c r="H1191" i="5"/>
  <c r="G1191" i="5"/>
  <c r="F1191" i="5"/>
  <c r="V1190" i="5"/>
  <c r="T1190" i="5"/>
  <c r="R1190" i="5"/>
  <c r="U1190" i="5"/>
  <c r="S1190" i="5"/>
  <c r="Q1190" i="5"/>
  <c r="E1190" i="5"/>
  <c r="D1190" i="5"/>
  <c r="C1190" i="5"/>
  <c r="B1190" i="5"/>
  <c r="A1190" i="5"/>
  <c r="AA1189" i="5"/>
  <c r="Z1189" i="5"/>
  <c r="Y1189" i="5"/>
  <c r="X1189" i="5"/>
  <c r="O1189" i="5"/>
  <c r="H1189" i="5"/>
  <c r="P1189" i="5"/>
  <c r="J1189" i="5"/>
  <c r="I1188" i="5"/>
  <c r="H1188" i="5"/>
  <c r="G1188" i="5"/>
  <c r="E1188" i="5"/>
  <c r="K1187" i="5"/>
  <c r="J1187" i="5"/>
  <c r="I1187" i="5"/>
  <c r="E1187" i="5"/>
  <c r="K1186" i="5"/>
  <c r="J1186" i="5"/>
  <c r="I1186" i="5"/>
  <c r="E1186" i="5"/>
  <c r="K1185" i="5"/>
  <c r="J1185" i="5"/>
  <c r="I1185" i="5"/>
  <c r="E1185" i="5"/>
  <c r="K1184" i="5"/>
  <c r="J1184" i="5"/>
  <c r="H1184" i="5"/>
  <c r="AA1184" i="5"/>
  <c r="Z1184" i="5"/>
  <c r="Y1184" i="5"/>
  <c r="X1184" i="5"/>
  <c r="I1184" i="5"/>
  <c r="F1184" i="5"/>
  <c r="V1184" i="5"/>
  <c r="T1184" i="5"/>
  <c r="R1184" i="5"/>
  <c r="U1184" i="5"/>
  <c r="S1184" i="5"/>
  <c r="Q1184" i="5"/>
  <c r="E1184" i="5"/>
  <c r="D1184" i="5"/>
  <c r="C1184" i="5"/>
  <c r="B1184" i="5"/>
  <c r="A1184" i="5"/>
  <c r="K1183" i="5"/>
  <c r="J1183" i="5"/>
  <c r="I1183" i="5"/>
  <c r="H1183" i="5"/>
  <c r="G1183" i="5"/>
  <c r="F1183" i="5"/>
  <c r="K1182" i="5"/>
  <c r="J1182" i="5"/>
  <c r="W1182" i="5"/>
  <c r="I1182" i="5"/>
  <c r="H1182" i="5"/>
  <c r="G1182" i="5"/>
  <c r="F1182" i="5"/>
  <c r="K1181" i="5"/>
  <c r="J1181" i="5"/>
  <c r="I1181" i="5"/>
  <c r="H1181" i="5"/>
  <c r="G1181" i="5"/>
  <c r="F1181" i="5"/>
  <c r="K1180" i="5"/>
  <c r="J1180" i="5"/>
  <c r="W1180" i="5"/>
  <c r="I1180" i="5"/>
  <c r="H1180" i="5"/>
  <c r="G1180" i="5"/>
  <c r="F1180" i="5"/>
  <c r="V1179" i="5"/>
  <c r="T1179" i="5"/>
  <c r="R1179" i="5"/>
  <c r="U1179" i="5"/>
  <c r="S1179" i="5"/>
  <c r="Q1179" i="5"/>
  <c r="E1179" i="5"/>
  <c r="D1179" i="5"/>
  <c r="C1179" i="5"/>
  <c r="B1179" i="5"/>
  <c r="A1179" i="5"/>
  <c r="AA1178" i="5"/>
  <c r="Z1178" i="5"/>
  <c r="Y1178" i="5"/>
  <c r="X1178" i="5"/>
  <c r="O1178" i="5"/>
  <c r="H1178" i="5"/>
  <c r="P1178" i="5"/>
  <c r="J1178" i="5"/>
  <c r="I1177" i="5"/>
  <c r="H1177" i="5"/>
  <c r="G1177" i="5"/>
  <c r="E1177" i="5"/>
  <c r="K1176" i="5"/>
  <c r="J1176" i="5"/>
  <c r="I1176" i="5"/>
  <c r="E1176" i="5"/>
  <c r="K1175" i="5"/>
  <c r="J1175" i="5"/>
  <c r="I1175" i="5"/>
  <c r="E1175" i="5"/>
  <c r="K1174" i="5"/>
  <c r="J1174" i="5"/>
  <c r="I1174" i="5"/>
  <c r="E1174" i="5"/>
  <c r="K1173" i="5"/>
  <c r="J1173" i="5"/>
  <c r="H1173" i="5"/>
  <c r="AA1173" i="5"/>
  <c r="Z1173" i="5"/>
  <c r="Y1173" i="5"/>
  <c r="X1173" i="5"/>
  <c r="I1173" i="5"/>
  <c r="F1173" i="5"/>
  <c r="V1173" i="5"/>
  <c r="T1173" i="5"/>
  <c r="R1173" i="5"/>
  <c r="U1173" i="5"/>
  <c r="S1173" i="5"/>
  <c r="Q1173" i="5"/>
  <c r="E1173" i="5"/>
  <c r="D1173" i="5"/>
  <c r="C1173" i="5"/>
  <c r="B1173" i="5"/>
  <c r="A1173" i="5"/>
  <c r="K1172" i="5"/>
  <c r="J1172" i="5"/>
  <c r="H1172" i="5"/>
  <c r="AA1172" i="5"/>
  <c r="Z1172" i="5"/>
  <c r="Y1172" i="5"/>
  <c r="X1172" i="5"/>
  <c r="I1172" i="5"/>
  <c r="F1172" i="5"/>
  <c r="V1172" i="5"/>
  <c r="T1172" i="5"/>
  <c r="R1172" i="5"/>
  <c r="U1172" i="5"/>
  <c r="S1172" i="5"/>
  <c r="Q1172" i="5"/>
  <c r="E1172" i="5"/>
  <c r="D1172" i="5"/>
  <c r="C1172" i="5"/>
  <c r="B1172" i="5"/>
  <c r="A1172" i="5"/>
  <c r="K1171" i="5"/>
  <c r="J1171" i="5"/>
  <c r="I1171" i="5"/>
  <c r="H1171" i="5"/>
  <c r="G1171" i="5"/>
  <c r="F1171" i="5"/>
  <c r="K1170" i="5"/>
  <c r="J1170" i="5"/>
  <c r="W1170" i="5"/>
  <c r="I1170" i="5"/>
  <c r="H1170" i="5"/>
  <c r="G1170" i="5"/>
  <c r="F1170" i="5"/>
  <c r="K1169" i="5"/>
  <c r="J1169" i="5"/>
  <c r="I1169" i="5"/>
  <c r="H1169" i="5"/>
  <c r="G1169" i="5"/>
  <c r="F1169" i="5"/>
  <c r="K1168" i="5"/>
  <c r="J1168" i="5"/>
  <c r="W1168" i="5"/>
  <c r="I1168" i="5"/>
  <c r="H1168" i="5"/>
  <c r="G1168" i="5"/>
  <c r="F1168" i="5"/>
  <c r="V1167" i="5"/>
  <c r="T1167" i="5"/>
  <c r="R1167" i="5"/>
  <c r="U1167" i="5"/>
  <c r="S1167" i="5"/>
  <c r="Q1167" i="5"/>
  <c r="E1167" i="5"/>
  <c r="D1167" i="5"/>
  <c r="C1167" i="5"/>
  <c r="B1167" i="5"/>
  <c r="A1167" i="5"/>
  <c r="AA1166" i="5"/>
  <c r="Z1166" i="5"/>
  <c r="Y1166" i="5"/>
  <c r="X1166" i="5"/>
  <c r="O1166" i="5"/>
  <c r="H1166" i="5"/>
  <c r="P1166" i="5"/>
  <c r="J1166" i="5"/>
  <c r="I1165" i="5"/>
  <c r="H1165" i="5"/>
  <c r="G1165" i="5"/>
  <c r="E1165" i="5"/>
  <c r="K1164" i="5"/>
  <c r="J1164" i="5"/>
  <c r="I1164" i="5"/>
  <c r="E1164" i="5"/>
  <c r="K1163" i="5"/>
  <c r="J1163" i="5"/>
  <c r="I1163" i="5"/>
  <c r="E1163" i="5"/>
  <c r="K1162" i="5"/>
  <c r="J1162" i="5"/>
  <c r="I1162" i="5"/>
  <c r="E1162" i="5"/>
  <c r="K1161" i="5"/>
  <c r="J1161" i="5"/>
  <c r="H1161" i="5"/>
  <c r="AA1161" i="5"/>
  <c r="Z1161" i="5"/>
  <c r="Y1161" i="5"/>
  <c r="X1161" i="5"/>
  <c r="I1161" i="5"/>
  <c r="F1161" i="5"/>
  <c r="V1161" i="5"/>
  <c r="T1161" i="5"/>
  <c r="R1161" i="5"/>
  <c r="U1161" i="5"/>
  <c r="S1161" i="5"/>
  <c r="Q1161" i="5"/>
  <c r="E1161" i="5"/>
  <c r="D1161" i="5"/>
  <c r="C1161" i="5"/>
  <c r="B1161" i="5"/>
  <c r="A1161" i="5"/>
  <c r="K1160" i="5"/>
  <c r="J1160" i="5"/>
  <c r="H1160" i="5"/>
  <c r="AA1160" i="5"/>
  <c r="Z1160" i="5"/>
  <c r="Y1160" i="5"/>
  <c r="X1160" i="5"/>
  <c r="I1160" i="5"/>
  <c r="F1160" i="5"/>
  <c r="V1160" i="5"/>
  <c r="T1160" i="5"/>
  <c r="R1160" i="5"/>
  <c r="U1160" i="5"/>
  <c r="S1160" i="5"/>
  <c r="Q1160" i="5"/>
  <c r="E1160" i="5"/>
  <c r="D1160" i="5"/>
  <c r="C1160" i="5"/>
  <c r="B1160" i="5"/>
  <c r="A1160" i="5"/>
  <c r="K1159" i="5"/>
  <c r="J1159" i="5"/>
  <c r="H1159" i="5"/>
  <c r="AA1159" i="5"/>
  <c r="Z1159" i="5"/>
  <c r="Y1159" i="5"/>
  <c r="X1159" i="5"/>
  <c r="I1159" i="5"/>
  <c r="F1159" i="5"/>
  <c r="V1159" i="5"/>
  <c r="T1159" i="5"/>
  <c r="R1159" i="5"/>
  <c r="U1159" i="5"/>
  <c r="S1159" i="5"/>
  <c r="Q1159" i="5"/>
  <c r="E1159" i="5"/>
  <c r="D1159" i="5"/>
  <c r="C1159" i="5"/>
  <c r="B1159" i="5"/>
  <c r="A1159" i="5"/>
  <c r="K1158" i="5"/>
  <c r="J1158" i="5"/>
  <c r="H1158" i="5"/>
  <c r="AA1158" i="5"/>
  <c r="Z1158" i="5"/>
  <c r="Y1158" i="5"/>
  <c r="X1158" i="5"/>
  <c r="I1158" i="5"/>
  <c r="F1158" i="5"/>
  <c r="V1158" i="5"/>
  <c r="T1158" i="5"/>
  <c r="R1158" i="5"/>
  <c r="U1158" i="5"/>
  <c r="S1158" i="5"/>
  <c r="Q1158" i="5"/>
  <c r="E1158" i="5"/>
  <c r="D1158" i="5"/>
  <c r="C1158" i="5"/>
  <c r="B1158" i="5"/>
  <c r="A1158" i="5"/>
  <c r="K1157" i="5"/>
  <c r="J1157" i="5"/>
  <c r="I1157" i="5"/>
  <c r="H1157" i="5"/>
  <c r="G1157" i="5"/>
  <c r="F1157" i="5"/>
  <c r="K1156" i="5"/>
  <c r="J1156" i="5"/>
  <c r="W1156" i="5"/>
  <c r="I1156" i="5"/>
  <c r="H1156" i="5"/>
  <c r="G1156" i="5"/>
  <c r="F1156" i="5"/>
  <c r="K1155" i="5"/>
  <c r="J1155" i="5"/>
  <c r="I1155" i="5"/>
  <c r="H1155" i="5"/>
  <c r="G1155" i="5"/>
  <c r="F1155" i="5"/>
  <c r="K1154" i="5"/>
  <c r="J1154" i="5"/>
  <c r="W1154" i="5"/>
  <c r="I1154" i="5"/>
  <c r="H1154" i="5"/>
  <c r="G1154" i="5"/>
  <c r="F1154" i="5"/>
  <c r="V1153" i="5"/>
  <c r="T1153" i="5"/>
  <c r="R1153" i="5"/>
  <c r="U1153" i="5"/>
  <c r="S1153" i="5"/>
  <c r="Q1153" i="5"/>
  <c r="E1153" i="5"/>
  <c r="D1153" i="5"/>
  <c r="C1153" i="5"/>
  <c r="B1153" i="5"/>
  <c r="A1153" i="5"/>
  <c r="AA1152" i="5"/>
  <c r="Z1152" i="5"/>
  <c r="Y1152" i="5"/>
  <c r="X1152" i="5"/>
  <c r="O1152" i="5"/>
  <c r="H1152" i="5"/>
  <c r="P1152" i="5"/>
  <c r="J1152" i="5"/>
  <c r="I1151" i="5"/>
  <c r="H1151" i="5"/>
  <c r="G1151" i="5"/>
  <c r="E1151" i="5"/>
  <c r="K1150" i="5"/>
  <c r="J1150" i="5"/>
  <c r="I1150" i="5"/>
  <c r="E1150" i="5"/>
  <c r="K1149" i="5"/>
  <c r="J1149" i="5"/>
  <c r="I1149" i="5"/>
  <c r="E1149" i="5"/>
  <c r="K1148" i="5"/>
  <c r="J1148" i="5"/>
  <c r="I1148" i="5"/>
  <c r="E1148" i="5"/>
  <c r="K1147" i="5"/>
  <c r="J1147" i="5"/>
  <c r="H1147" i="5"/>
  <c r="AA1147" i="5"/>
  <c r="Z1147" i="5"/>
  <c r="Y1147" i="5"/>
  <c r="X1147" i="5"/>
  <c r="I1147" i="5"/>
  <c r="F1147" i="5"/>
  <c r="V1147" i="5"/>
  <c r="T1147" i="5"/>
  <c r="R1147" i="5"/>
  <c r="U1147" i="5"/>
  <c r="S1147" i="5"/>
  <c r="Q1147" i="5"/>
  <c r="E1147" i="5"/>
  <c r="D1147" i="5"/>
  <c r="C1147" i="5"/>
  <c r="B1147" i="5"/>
  <c r="A1147" i="5"/>
  <c r="K1146" i="5"/>
  <c r="J1146" i="5"/>
  <c r="H1146" i="5"/>
  <c r="AA1146" i="5"/>
  <c r="Z1146" i="5"/>
  <c r="Y1146" i="5"/>
  <c r="X1146" i="5"/>
  <c r="I1146" i="5"/>
  <c r="F1146" i="5"/>
  <c r="V1146" i="5"/>
  <c r="T1146" i="5"/>
  <c r="R1146" i="5"/>
  <c r="U1146" i="5"/>
  <c r="S1146" i="5"/>
  <c r="Q1146" i="5"/>
  <c r="E1146" i="5"/>
  <c r="D1146" i="5"/>
  <c r="C1146" i="5"/>
  <c r="B1146" i="5"/>
  <c r="A1146" i="5"/>
  <c r="K1145" i="5"/>
  <c r="J1145" i="5"/>
  <c r="H1145" i="5"/>
  <c r="AA1145" i="5"/>
  <c r="Z1145" i="5"/>
  <c r="Y1145" i="5"/>
  <c r="X1145" i="5"/>
  <c r="I1145" i="5"/>
  <c r="F1145" i="5"/>
  <c r="V1145" i="5"/>
  <c r="T1145" i="5"/>
  <c r="R1145" i="5"/>
  <c r="U1145" i="5"/>
  <c r="S1145" i="5"/>
  <c r="Q1145" i="5"/>
  <c r="E1145" i="5"/>
  <c r="D1145" i="5"/>
  <c r="C1145" i="5"/>
  <c r="B1145" i="5"/>
  <c r="A1145" i="5"/>
  <c r="K1144" i="5"/>
  <c r="J1144" i="5"/>
  <c r="H1144" i="5"/>
  <c r="AA1144" i="5"/>
  <c r="Z1144" i="5"/>
  <c r="Y1144" i="5"/>
  <c r="X1144" i="5"/>
  <c r="I1144" i="5"/>
  <c r="F1144" i="5"/>
  <c r="V1144" i="5"/>
  <c r="T1144" i="5"/>
  <c r="R1144" i="5"/>
  <c r="U1144" i="5"/>
  <c r="S1144" i="5"/>
  <c r="Q1144" i="5"/>
  <c r="E1144" i="5"/>
  <c r="D1144" i="5"/>
  <c r="C1144" i="5"/>
  <c r="B1144" i="5"/>
  <c r="A1144" i="5"/>
  <c r="K1143" i="5"/>
  <c r="J1143" i="5"/>
  <c r="I1143" i="5"/>
  <c r="H1143" i="5"/>
  <c r="G1143" i="5"/>
  <c r="F1143" i="5"/>
  <c r="K1142" i="5"/>
  <c r="J1142" i="5"/>
  <c r="W1142" i="5"/>
  <c r="I1142" i="5"/>
  <c r="H1142" i="5"/>
  <c r="G1142" i="5"/>
  <c r="F1142" i="5"/>
  <c r="K1141" i="5"/>
  <c r="J1141" i="5"/>
  <c r="I1141" i="5"/>
  <c r="H1141" i="5"/>
  <c r="G1141" i="5"/>
  <c r="F1141" i="5"/>
  <c r="K1140" i="5"/>
  <c r="J1140" i="5"/>
  <c r="W1140" i="5"/>
  <c r="I1140" i="5"/>
  <c r="H1140" i="5"/>
  <c r="G1140" i="5"/>
  <c r="F1140" i="5"/>
  <c r="V1139" i="5"/>
  <c r="T1139" i="5"/>
  <c r="R1139" i="5"/>
  <c r="U1139" i="5"/>
  <c r="S1139" i="5"/>
  <c r="Q1139" i="5"/>
  <c r="E1139" i="5"/>
  <c r="D1139" i="5"/>
  <c r="C1139" i="5"/>
  <c r="B1139" i="5"/>
  <c r="A1139" i="5"/>
  <c r="AA1138" i="5"/>
  <c r="Z1138" i="5"/>
  <c r="Y1138" i="5"/>
  <c r="X1138" i="5"/>
  <c r="O1138" i="5"/>
  <c r="H1138" i="5"/>
  <c r="P1138" i="5"/>
  <c r="J1138" i="5"/>
  <c r="I1137" i="5"/>
  <c r="H1137" i="5"/>
  <c r="G1137" i="5"/>
  <c r="E1137" i="5"/>
  <c r="K1136" i="5"/>
  <c r="J1136" i="5"/>
  <c r="I1136" i="5"/>
  <c r="E1136" i="5"/>
  <c r="K1135" i="5"/>
  <c r="J1135" i="5"/>
  <c r="I1135" i="5"/>
  <c r="E1135" i="5"/>
  <c r="K1134" i="5"/>
  <c r="J1134" i="5"/>
  <c r="H1134" i="5"/>
  <c r="AA1134" i="5"/>
  <c r="Z1134" i="5"/>
  <c r="Y1134" i="5"/>
  <c r="X1134" i="5"/>
  <c r="I1134" i="5"/>
  <c r="F1134" i="5"/>
  <c r="V1134" i="5"/>
  <c r="T1134" i="5"/>
  <c r="R1134" i="5"/>
  <c r="U1134" i="5"/>
  <c r="S1134" i="5"/>
  <c r="Q1134" i="5"/>
  <c r="E1134" i="5"/>
  <c r="D1134" i="5"/>
  <c r="C1134" i="5"/>
  <c r="B1134" i="5"/>
  <c r="A1134" i="5"/>
  <c r="K1133" i="5"/>
  <c r="J1133" i="5"/>
  <c r="H1133" i="5"/>
  <c r="AA1133" i="5"/>
  <c r="Z1133" i="5"/>
  <c r="Y1133" i="5"/>
  <c r="X1133" i="5"/>
  <c r="I1133" i="5"/>
  <c r="F1133" i="5"/>
  <c r="V1133" i="5"/>
  <c r="T1133" i="5"/>
  <c r="R1133" i="5"/>
  <c r="U1133" i="5"/>
  <c r="S1133" i="5"/>
  <c r="Q1133" i="5"/>
  <c r="E1133" i="5"/>
  <c r="D1133" i="5"/>
  <c r="C1133" i="5"/>
  <c r="B1133" i="5"/>
  <c r="A1133" i="5"/>
  <c r="K1132" i="5"/>
  <c r="J1132" i="5"/>
  <c r="W1132" i="5"/>
  <c r="I1132" i="5"/>
  <c r="H1132" i="5"/>
  <c r="G1132" i="5"/>
  <c r="F1132" i="5"/>
  <c r="V1131" i="5"/>
  <c r="T1131" i="5"/>
  <c r="R1131" i="5"/>
  <c r="U1131" i="5"/>
  <c r="S1131" i="5"/>
  <c r="Q1131" i="5"/>
  <c r="E1131" i="5"/>
  <c r="D1131" i="5"/>
  <c r="C1131" i="5"/>
  <c r="B1131" i="5"/>
  <c r="A1131" i="5"/>
  <c r="AA1130" i="5"/>
  <c r="Z1130" i="5"/>
  <c r="Y1130" i="5"/>
  <c r="X1130" i="5"/>
  <c r="O1130" i="5"/>
  <c r="H1130" i="5"/>
  <c r="P1130" i="5"/>
  <c r="J1130" i="5"/>
  <c r="I1129" i="5"/>
  <c r="H1129" i="5"/>
  <c r="G1129" i="5"/>
  <c r="E1129" i="5"/>
  <c r="K1128" i="5"/>
  <c r="J1128" i="5"/>
  <c r="I1128" i="5"/>
  <c r="E1128" i="5"/>
  <c r="K1127" i="5"/>
  <c r="J1127" i="5"/>
  <c r="I1127" i="5"/>
  <c r="E1127" i="5"/>
  <c r="K1126" i="5"/>
  <c r="J1126" i="5"/>
  <c r="I1126" i="5"/>
  <c r="E1126" i="5"/>
  <c r="K1125" i="5"/>
  <c r="J1125" i="5"/>
  <c r="H1125" i="5"/>
  <c r="AA1125" i="5"/>
  <c r="Z1125" i="5"/>
  <c r="Y1125" i="5"/>
  <c r="X1125" i="5"/>
  <c r="I1125" i="5"/>
  <c r="F1125" i="5"/>
  <c r="V1125" i="5"/>
  <c r="T1125" i="5"/>
  <c r="R1125" i="5"/>
  <c r="U1125" i="5"/>
  <c r="S1125" i="5"/>
  <c r="Q1125" i="5"/>
  <c r="E1125" i="5"/>
  <c r="D1125" i="5"/>
  <c r="C1125" i="5"/>
  <c r="B1125" i="5"/>
  <c r="A1125" i="5"/>
  <c r="K1124" i="5"/>
  <c r="J1124" i="5"/>
  <c r="I1124" i="5"/>
  <c r="H1124" i="5"/>
  <c r="G1124" i="5"/>
  <c r="F1124" i="5"/>
  <c r="K1123" i="5"/>
  <c r="J1123" i="5"/>
  <c r="W1123" i="5"/>
  <c r="I1123" i="5"/>
  <c r="H1123" i="5"/>
  <c r="G1123" i="5"/>
  <c r="F1123" i="5"/>
  <c r="K1122" i="5"/>
  <c r="J1122" i="5"/>
  <c r="I1122" i="5"/>
  <c r="H1122" i="5"/>
  <c r="G1122" i="5"/>
  <c r="F1122" i="5"/>
  <c r="K1121" i="5"/>
  <c r="J1121" i="5"/>
  <c r="W1121" i="5"/>
  <c r="I1121" i="5"/>
  <c r="H1121" i="5"/>
  <c r="G1121" i="5"/>
  <c r="F1121" i="5"/>
  <c r="V1120" i="5"/>
  <c r="T1120" i="5"/>
  <c r="R1120" i="5"/>
  <c r="U1120" i="5"/>
  <c r="S1120" i="5"/>
  <c r="Q1120" i="5"/>
  <c r="E1120" i="5"/>
  <c r="D1120" i="5"/>
  <c r="C1120" i="5"/>
  <c r="B1120" i="5"/>
  <c r="A1120" i="5"/>
  <c r="AA1119" i="5"/>
  <c r="Z1119" i="5"/>
  <c r="Y1119" i="5"/>
  <c r="X1119" i="5"/>
  <c r="O1119" i="5"/>
  <c r="H1119" i="5"/>
  <c r="P1119" i="5"/>
  <c r="J1119" i="5"/>
  <c r="I1118" i="5"/>
  <c r="H1118" i="5"/>
  <c r="G1118" i="5"/>
  <c r="E1118" i="5"/>
  <c r="K1117" i="5"/>
  <c r="J1117" i="5"/>
  <c r="I1117" i="5"/>
  <c r="E1117" i="5"/>
  <c r="K1116" i="5"/>
  <c r="J1116" i="5"/>
  <c r="I1116" i="5"/>
  <c r="E1116" i="5"/>
  <c r="K1115" i="5"/>
  <c r="J1115" i="5"/>
  <c r="I1115" i="5"/>
  <c r="E1115" i="5"/>
  <c r="K1114" i="5"/>
  <c r="J1114" i="5"/>
  <c r="H1114" i="5"/>
  <c r="AA1114" i="5"/>
  <c r="Z1114" i="5"/>
  <c r="Y1114" i="5"/>
  <c r="X1114" i="5"/>
  <c r="I1114" i="5"/>
  <c r="F1114" i="5"/>
  <c r="V1114" i="5"/>
  <c r="T1114" i="5"/>
  <c r="R1114" i="5"/>
  <c r="U1114" i="5"/>
  <c r="S1114" i="5"/>
  <c r="Q1114" i="5"/>
  <c r="E1114" i="5"/>
  <c r="D1114" i="5"/>
  <c r="C1114" i="5"/>
  <c r="B1114" i="5"/>
  <c r="A1114" i="5"/>
  <c r="K1113" i="5"/>
  <c r="J1113" i="5"/>
  <c r="I1113" i="5"/>
  <c r="H1113" i="5"/>
  <c r="G1113" i="5"/>
  <c r="F1113" i="5"/>
  <c r="K1112" i="5"/>
  <c r="J1112" i="5"/>
  <c r="W1112" i="5"/>
  <c r="I1112" i="5"/>
  <c r="H1112" i="5"/>
  <c r="G1112" i="5"/>
  <c r="F1112" i="5"/>
  <c r="K1111" i="5"/>
  <c r="J1111" i="5"/>
  <c r="I1111" i="5"/>
  <c r="H1111" i="5"/>
  <c r="G1111" i="5"/>
  <c r="F1111" i="5"/>
  <c r="K1110" i="5"/>
  <c r="J1110" i="5"/>
  <c r="W1110" i="5"/>
  <c r="I1110" i="5"/>
  <c r="H1110" i="5"/>
  <c r="G1110" i="5"/>
  <c r="F1110" i="5"/>
  <c r="V1109" i="5"/>
  <c r="T1109" i="5"/>
  <c r="R1109" i="5"/>
  <c r="U1109" i="5"/>
  <c r="S1109" i="5"/>
  <c r="Q1109" i="5"/>
  <c r="E1109" i="5"/>
  <c r="D1109" i="5"/>
  <c r="C1109" i="5"/>
  <c r="B1109" i="5"/>
  <c r="A1109" i="5"/>
  <c r="AA1108" i="5"/>
  <c r="Z1108" i="5"/>
  <c r="Y1108" i="5"/>
  <c r="X1108" i="5"/>
  <c r="O1108" i="5"/>
  <c r="H1108" i="5"/>
  <c r="P1108" i="5"/>
  <c r="J1108" i="5"/>
  <c r="I1107" i="5"/>
  <c r="H1107" i="5"/>
  <c r="G1107" i="5"/>
  <c r="E1107" i="5"/>
  <c r="K1106" i="5"/>
  <c r="J1106" i="5"/>
  <c r="I1106" i="5"/>
  <c r="E1106" i="5"/>
  <c r="K1105" i="5"/>
  <c r="J1105" i="5"/>
  <c r="I1105" i="5"/>
  <c r="E1105" i="5"/>
  <c r="K1104" i="5"/>
  <c r="J1104" i="5"/>
  <c r="I1104" i="5"/>
  <c r="E1104" i="5"/>
  <c r="K1103" i="5"/>
  <c r="J1103" i="5"/>
  <c r="H1103" i="5"/>
  <c r="AA1103" i="5"/>
  <c r="Z1103" i="5"/>
  <c r="Y1103" i="5"/>
  <c r="X1103" i="5"/>
  <c r="I1103" i="5"/>
  <c r="F1103" i="5"/>
  <c r="V1103" i="5"/>
  <c r="T1103" i="5"/>
  <c r="R1103" i="5"/>
  <c r="U1103" i="5"/>
  <c r="S1103" i="5"/>
  <c r="Q1103" i="5"/>
  <c r="E1103" i="5"/>
  <c r="D1103" i="5"/>
  <c r="C1103" i="5"/>
  <c r="B1103" i="5"/>
  <c r="A1103" i="5"/>
  <c r="K1102" i="5"/>
  <c r="J1102" i="5"/>
  <c r="H1102" i="5"/>
  <c r="AA1102" i="5"/>
  <c r="Z1102" i="5"/>
  <c r="Y1102" i="5"/>
  <c r="X1102" i="5"/>
  <c r="I1102" i="5"/>
  <c r="F1102" i="5"/>
  <c r="V1102" i="5"/>
  <c r="T1102" i="5"/>
  <c r="R1102" i="5"/>
  <c r="U1102" i="5"/>
  <c r="S1102" i="5"/>
  <c r="Q1102" i="5"/>
  <c r="E1102" i="5"/>
  <c r="D1102" i="5"/>
  <c r="C1102" i="5"/>
  <c r="B1102" i="5"/>
  <c r="A1102" i="5"/>
  <c r="K1101" i="5"/>
  <c r="J1101" i="5"/>
  <c r="I1101" i="5"/>
  <c r="H1101" i="5"/>
  <c r="G1101" i="5"/>
  <c r="F1101" i="5"/>
  <c r="K1100" i="5"/>
  <c r="J1100" i="5"/>
  <c r="W1100" i="5"/>
  <c r="I1100" i="5"/>
  <c r="H1100" i="5"/>
  <c r="G1100" i="5"/>
  <c r="F1100" i="5"/>
  <c r="K1099" i="5"/>
  <c r="J1099" i="5"/>
  <c r="I1099" i="5"/>
  <c r="H1099" i="5"/>
  <c r="G1099" i="5"/>
  <c r="F1099" i="5"/>
  <c r="K1098" i="5"/>
  <c r="J1098" i="5"/>
  <c r="W1098" i="5"/>
  <c r="I1098" i="5"/>
  <c r="H1098" i="5"/>
  <c r="G1098" i="5"/>
  <c r="F1098" i="5"/>
  <c r="V1097" i="5"/>
  <c r="T1097" i="5"/>
  <c r="R1097" i="5"/>
  <c r="U1097" i="5"/>
  <c r="S1097" i="5"/>
  <c r="Q1097" i="5"/>
  <c r="E1097" i="5"/>
  <c r="D1097" i="5"/>
  <c r="C1097" i="5"/>
  <c r="B1097" i="5"/>
  <c r="A1097" i="5"/>
  <c r="AA1096" i="5"/>
  <c r="Z1096" i="5"/>
  <c r="Y1096" i="5"/>
  <c r="X1096" i="5"/>
  <c r="O1096" i="5"/>
  <c r="H1096" i="5"/>
  <c r="P1096" i="5"/>
  <c r="J1096" i="5"/>
  <c r="I1095" i="5"/>
  <c r="H1095" i="5"/>
  <c r="G1095" i="5"/>
  <c r="E1095" i="5"/>
  <c r="K1094" i="5"/>
  <c r="J1094" i="5"/>
  <c r="I1094" i="5"/>
  <c r="E1094" i="5"/>
  <c r="K1093" i="5"/>
  <c r="J1093" i="5"/>
  <c r="I1093" i="5"/>
  <c r="E1093" i="5"/>
  <c r="K1092" i="5"/>
  <c r="J1092" i="5"/>
  <c r="I1092" i="5"/>
  <c r="E1092" i="5"/>
  <c r="K1091" i="5"/>
  <c r="J1091" i="5"/>
  <c r="H1091" i="5"/>
  <c r="AA1091" i="5"/>
  <c r="Z1091" i="5"/>
  <c r="Y1091" i="5"/>
  <c r="X1091" i="5"/>
  <c r="I1091" i="5"/>
  <c r="F1091" i="5"/>
  <c r="V1091" i="5"/>
  <c r="T1091" i="5"/>
  <c r="R1091" i="5"/>
  <c r="U1091" i="5"/>
  <c r="S1091" i="5"/>
  <c r="Q1091" i="5"/>
  <c r="E1091" i="5"/>
  <c r="D1091" i="5"/>
  <c r="C1091" i="5"/>
  <c r="B1091" i="5"/>
  <c r="A1091" i="5"/>
  <c r="K1090" i="5"/>
  <c r="J1090" i="5"/>
  <c r="I1090" i="5"/>
  <c r="H1090" i="5"/>
  <c r="G1090" i="5"/>
  <c r="F1090" i="5"/>
  <c r="K1089" i="5"/>
  <c r="J1089" i="5"/>
  <c r="W1089" i="5"/>
  <c r="I1089" i="5"/>
  <c r="H1089" i="5"/>
  <c r="G1089" i="5"/>
  <c r="F1089" i="5"/>
  <c r="K1088" i="5"/>
  <c r="J1088" i="5"/>
  <c r="I1088" i="5"/>
  <c r="H1088" i="5"/>
  <c r="G1088" i="5"/>
  <c r="F1088" i="5"/>
  <c r="K1087" i="5"/>
  <c r="J1087" i="5"/>
  <c r="W1087" i="5"/>
  <c r="I1087" i="5"/>
  <c r="H1087" i="5"/>
  <c r="G1087" i="5"/>
  <c r="F1087" i="5"/>
  <c r="V1086" i="5"/>
  <c r="T1086" i="5"/>
  <c r="R1086" i="5"/>
  <c r="U1086" i="5"/>
  <c r="S1086" i="5"/>
  <c r="Q1086" i="5"/>
  <c r="E1086" i="5"/>
  <c r="D1086" i="5"/>
  <c r="C1086" i="5"/>
  <c r="B1086" i="5"/>
  <c r="A1086" i="5"/>
  <c r="A1085" i="5"/>
  <c r="A1083" i="5"/>
  <c r="H1081" i="5"/>
  <c r="J1081" i="5"/>
  <c r="H1080" i="5"/>
  <c r="J1080" i="5"/>
  <c r="A1080" i="5"/>
  <c r="H1078" i="5"/>
  <c r="J1078" i="5"/>
  <c r="H1077" i="5"/>
  <c r="J1077" i="5"/>
  <c r="A1077" i="5"/>
  <c r="AA1075" i="5"/>
  <c r="Z1075" i="5"/>
  <c r="Y1075" i="5"/>
  <c r="X1075" i="5"/>
  <c r="O1075" i="5"/>
  <c r="H1075" i="5"/>
  <c r="P1075" i="5"/>
  <c r="J1075" i="5"/>
  <c r="K1074" i="5"/>
  <c r="J1074" i="5"/>
  <c r="I1074" i="5"/>
  <c r="H1074" i="5"/>
  <c r="G1074" i="5"/>
  <c r="F1074" i="5"/>
  <c r="V1073" i="5"/>
  <c r="T1073" i="5"/>
  <c r="R1073" i="5"/>
  <c r="U1073" i="5"/>
  <c r="S1073" i="5"/>
  <c r="Q1073" i="5"/>
  <c r="E1073" i="5"/>
  <c r="D1073" i="5"/>
  <c r="C1073" i="5"/>
  <c r="B1073" i="5"/>
  <c r="A1073" i="5"/>
  <c r="AA1072" i="5"/>
  <c r="Z1072" i="5"/>
  <c r="Y1072" i="5"/>
  <c r="X1072" i="5"/>
  <c r="O1072" i="5"/>
  <c r="H1072" i="5"/>
  <c r="P1072" i="5"/>
  <c r="J1072" i="5"/>
  <c r="K1071" i="5"/>
  <c r="J1071" i="5"/>
  <c r="I1071" i="5"/>
  <c r="H1071" i="5"/>
  <c r="G1071" i="5"/>
  <c r="F1071" i="5"/>
  <c r="V1070" i="5"/>
  <c r="T1070" i="5"/>
  <c r="R1070" i="5"/>
  <c r="U1070" i="5"/>
  <c r="S1070" i="5"/>
  <c r="Q1070" i="5"/>
  <c r="E1070" i="5"/>
  <c r="D1070" i="5"/>
  <c r="C1070" i="5"/>
  <c r="B1070" i="5"/>
  <c r="A1070" i="5"/>
  <c r="AA1069" i="5"/>
  <c r="Z1069" i="5"/>
  <c r="Y1069" i="5"/>
  <c r="X1069" i="5"/>
  <c r="O1069" i="5"/>
  <c r="H1069" i="5"/>
  <c r="P1069" i="5"/>
  <c r="J1069" i="5"/>
  <c r="K1068" i="5"/>
  <c r="J1068" i="5"/>
  <c r="I1068" i="5"/>
  <c r="E1068" i="5"/>
  <c r="K1067" i="5"/>
  <c r="J1067" i="5"/>
  <c r="W1067" i="5"/>
  <c r="I1067" i="5"/>
  <c r="H1067" i="5"/>
  <c r="G1067" i="5"/>
  <c r="F1067" i="5"/>
  <c r="K1066" i="5"/>
  <c r="J1066" i="5"/>
  <c r="I1066" i="5"/>
  <c r="H1066" i="5"/>
  <c r="G1066" i="5"/>
  <c r="F1066" i="5"/>
  <c r="V1065" i="5"/>
  <c r="T1065" i="5"/>
  <c r="R1065" i="5"/>
  <c r="U1065" i="5"/>
  <c r="S1065" i="5"/>
  <c r="Q1065" i="5"/>
  <c r="E1065" i="5"/>
  <c r="D1065" i="5"/>
  <c r="C1065" i="5"/>
  <c r="B1065" i="5"/>
  <c r="A1065" i="5"/>
  <c r="A1064" i="5"/>
  <c r="AA1062" i="5"/>
  <c r="Z1062" i="5"/>
  <c r="Y1062" i="5"/>
  <c r="X1062" i="5"/>
  <c r="O1062" i="5"/>
  <c r="H1062" i="5"/>
  <c r="P1062" i="5"/>
  <c r="J1062" i="5"/>
  <c r="I1061" i="5"/>
  <c r="H1061" i="5"/>
  <c r="G1061" i="5"/>
  <c r="E1061" i="5"/>
  <c r="K1060" i="5"/>
  <c r="J1060" i="5"/>
  <c r="I1060" i="5"/>
  <c r="E1060" i="5"/>
  <c r="K1059" i="5"/>
  <c r="J1059" i="5"/>
  <c r="I1059" i="5"/>
  <c r="E1059" i="5"/>
  <c r="K1058" i="5"/>
  <c r="J1058" i="5"/>
  <c r="I1058" i="5"/>
  <c r="E1058" i="5"/>
  <c r="K1057" i="5"/>
  <c r="J1057" i="5"/>
  <c r="H1057" i="5"/>
  <c r="AA1057" i="5"/>
  <c r="Z1057" i="5"/>
  <c r="Y1057" i="5"/>
  <c r="X1057" i="5"/>
  <c r="I1057" i="5"/>
  <c r="F1057" i="5"/>
  <c r="V1057" i="5"/>
  <c r="T1057" i="5"/>
  <c r="R1057" i="5"/>
  <c r="U1057" i="5"/>
  <c r="S1057" i="5"/>
  <c r="Q1057" i="5"/>
  <c r="E1057" i="5"/>
  <c r="D1057" i="5"/>
  <c r="C1057" i="5"/>
  <c r="B1057" i="5"/>
  <c r="A1057" i="5"/>
  <c r="K1056" i="5"/>
  <c r="J1056" i="5"/>
  <c r="H1056" i="5"/>
  <c r="AA1056" i="5"/>
  <c r="Z1056" i="5"/>
  <c r="Y1056" i="5"/>
  <c r="X1056" i="5"/>
  <c r="I1056" i="5"/>
  <c r="F1056" i="5"/>
  <c r="V1056" i="5"/>
  <c r="T1056" i="5"/>
  <c r="R1056" i="5"/>
  <c r="U1056" i="5"/>
  <c r="S1056" i="5"/>
  <c r="Q1056" i="5"/>
  <c r="E1056" i="5"/>
  <c r="D1056" i="5"/>
  <c r="C1056" i="5"/>
  <c r="B1056" i="5"/>
  <c r="A1056" i="5"/>
  <c r="K1055" i="5"/>
  <c r="J1055" i="5"/>
  <c r="H1055" i="5"/>
  <c r="AA1055" i="5"/>
  <c r="Z1055" i="5"/>
  <c r="Y1055" i="5"/>
  <c r="X1055" i="5"/>
  <c r="I1055" i="5"/>
  <c r="F1055" i="5"/>
  <c r="V1055" i="5"/>
  <c r="T1055" i="5"/>
  <c r="R1055" i="5"/>
  <c r="U1055" i="5"/>
  <c r="S1055" i="5"/>
  <c r="Q1055" i="5"/>
  <c r="E1055" i="5"/>
  <c r="D1055" i="5"/>
  <c r="C1055" i="5"/>
  <c r="B1055" i="5"/>
  <c r="A1055" i="5"/>
  <c r="K1054" i="5"/>
  <c r="J1054" i="5"/>
  <c r="H1054" i="5"/>
  <c r="AA1054" i="5"/>
  <c r="Z1054" i="5"/>
  <c r="Y1054" i="5"/>
  <c r="X1054" i="5"/>
  <c r="I1054" i="5"/>
  <c r="F1054" i="5"/>
  <c r="V1054" i="5"/>
  <c r="T1054" i="5"/>
  <c r="R1054" i="5"/>
  <c r="U1054" i="5"/>
  <c r="S1054" i="5"/>
  <c r="Q1054" i="5"/>
  <c r="E1054" i="5"/>
  <c r="D1054" i="5"/>
  <c r="C1054" i="5"/>
  <c r="B1054" i="5"/>
  <c r="A1054" i="5"/>
  <c r="K1053" i="5"/>
  <c r="J1053" i="5"/>
  <c r="H1053" i="5"/>
  <c r="AA1053" i="5"/>
  <c r="Z1053" i="5"/>
  <c r="Y1053" i="5"/>
  <c r="X1053" i="5"/>
  <c r="I1053" i="5"/>
  <c r="F1053" i="5"/>
  <c r="V1053" i="5"/>
  <c r="T1053" i="5"/>
  <c r="R1053" i="5"/>
  <c r="U1053" i="5"/>
  <c r="S1053" i="5"/>
  <c r="Q1053" i="5"/>
  <c r="E1053" i="5"/>
  <c r="D1053" i="5"/>
  <c r="C1053" i="5"/>
  <c r="B1053" i="5"/>
  <c r="A1053" i="5"/>
  <c r="K1052" i="5"/>
  <c r="J1052" i="5"/>
  <c r="H1052" i="5"/>
  <c r="AA1052" i="5"/>
  <c r="Z1052" i="5"/>
  <c r="Y1052" i="5"/>
  <c r="X1052" i="5"/>
  <c r="I1052" i="5"/>
  <c r="F1052" i="5"/>
  <c r="V1052" i="5"/>
  <c r="T1052" i="5"/>
  <c r="R1052" i="5"/>
  <c r="U1052" i="5"/>
  <c r="S1052" i="5"/>
  <c r="Q1052" i="5"/>
  <c r="E1052" i="5"/>
  <c r="D1052" i="5"/>
  <c r="C1052" i="5"/>
  <c r="B1052" i="5"/>
  <c r="A1052" i="5"/>
  <c r="K1051" i="5"/>
  <c r="J1051" i="5"/>
  <c r="H1051" i="5"/>
  <c r="AA1051" i="5"/>
  <c r="Z1051" i="5"/>
  <c r="Y1051" i="5"/>
  <c r="X1051" i="5"/>
  <c r="I1051" i="5"/>
  <c r="F1051" i="5"/>
  <c r="V1051" i="5"/>
  <c r="T1051" i="5"/>
  <c r="R1051" i="5"/>
  <c r="U1051" i="5"/>
  <c r="S1051" i="5"/>
  <c r="Q1051" i="5"/>
  <c r="E1051" i="5"/>
  <c r="D1051" i="5"/>
  <c r="C1051" i="5"/>
  <c r="B1051" i="5"/>
  <c r="A1051" i="5"/>
  <c r="K1050" i="5"/>
  <c r="J1050" i="5"/>
  <c r="I1050" i="5"/>
  <c r="H1050" i="5"/>
  <c r="G1050" i="5"/>
  <c r="F1050" i="5"/>
  <c r="K1049" i="5"/>
  <c r="J1049" i="5"/>
  <c r="W1049" i="5"/>
  <c r="I1049" i="5"/>
  <c r="H1049" i="5"/>
  <c r="G1049" i="5"/>
  <c r="F1049" i="5"/>
  <c r="K1048" i="5"/>
  <c r="J1048" i="5"/>
  <c r="I1048" i="5"/>
  <c r="H1048" i="5"/>
  <c r="G1048" i="5"/>
  <c r="F1048" i="5"/>
  <c r="K1047" i="5"/>
  <c r="J1047" i="5"/>
  <c r="W1047" i="5"/>
  <c r="I1047" i="5"/>
  <c r="H1047" i="5"/>
  <c r="G1047" i="5"/>
  <c r="F1047" i="5"/>
  <c r="V1046" i="5"/>
  <c r="T1046" i="5"/>
  <c r="R1046" i="5"/>
  <c r="U1046" i="5"/>
  <c r="S1046" i="5"/>
  <c r="Q1046" i="5"/>
  <c r="E1046" i="5"/>
  <c r="D1046" i="5"/>
  <c r="C1046" i="5"/>
  <c r="B1046" i="5"/>
  <c r="A1046" i="5"/>
  <c r="AA1045" i="5"/>
  <c r="Z1045" i="5"/>
  <c r="Y1045" i="5"/>
  <c r="X1045" i="5"/>
  <c r="O1045" i="5"/>
  <c r="H1045" i="5"/>
  <c r="P1045" i="5"/>
  <c r="J1045" i="5"/>
  <c r="I1044" i="5"/>
  <c r="H1044" i="5"/>
  <c r="G1044" i="5"/>
  <c r="E1044" i="5"/>
  <c r="K1043" i="5"/>
  <c r="J1043" i="5"/>
  <c r="I1043" i="5"/>
  <c r="E1043" i="5"/>
  <c r="K1042" i="5"/>
  <c r="J1042" i="5"/>
  <c r="I1042" i="5"/>
  <c r="E1042" i="5"/>
  <c r="K1041" i="5"/>
  <c r="J1041" i="5"/>
  <c r="I1041" i="5"/>
  <c r="E1041" i="5"/>
  <c r="K1040" i="5"/>
  <c r="J1040" i="5"/>
  <c r="H1040" i="5"/>
  <c r="AA1040" i="5"/>
  <c r="Z1040" i="5"/>
  <c r="Y1040" i="5"/>
  <c r="X1040" i="5"/>
  <c r="I1040" i="5"/>
  <c r="F1040" i="5"/>
  <c r="V1040" i="5"/>
  <c r="T1040" i="5"/>
  <c r="R1040" i="5"/>
  <c r="U1040" i="5"/>
  <c r="S1040" i="5"/>
  <c r="Q1040" i="5"/>
  <c r="E1040" i="5"/>
  <c r="D1040" i="5"/>
  <c r="C1040" i="5"/>
  <c r="B1040" i="5"/>
  <c r="A1040" i="5"/>
  <c r="K1039" i="5"/>
  <c r="J1039" i="5"/>
  <c r="I1039" i="5"/>
  <c r="H1039" i="5"/>
  <c r="G1039" i="5"/>
  <c r="F1039" i="5"/>
  <c r="K1038" i="5"/>
  <c r="J1038" i="5"/>
  <c r="W1038" i="5"/>
  <c r="I1038" i="5"/>
  <c r="H1038" i="5"/>
  <c r="G1038" i="5"/>
  <c r="F1038" i="5"/>
  <c r="K1037" i="5"/>
  <c r="J1037" i="5"/>
  <c r="I1037" i="5"/>
  <c r="H1037" i="5"/>
  <c r="G1037" i="5"/>
  <c r="F1037" i="5"/>
  <c r="K1036" i="5"/>
  <c r="J1036" i="5"/>
  <c r="W1036" i="5"/>
  <c r="I1036" i="5"/>
  <c r="H1036" i="5"/>
  <c r="G1036" i="5"/>
  <c r="F1036" i="5"/>
  <c r="V1035" i="5"/>
  <c r="T1035" i="5"/>
  <c r="R1035" i="5"/>
  <c r="U1035" i="5"/>
  <c r="S1035" i="5"/>
  <c r="Q1035" i="5"/>
  <c r="E1035" i="5"/>
  <c r="D1035" i="5"/>
  <c r="C1035" i="5"/>
  <c r="B1035" i="5"/>
  <c r="A1035" i="5"/>
  <c r="C1034" i="5"/>
  <c r="AA1033" i="5"/>
  <c r="Z1033" i="5"/>
  <c r="Y1033" i="5"/>
  <c r="X1033" i="5"/>
  <c r="O1033" i="5"/>
  <c r="H1033" i="5"/>
  <c r="P1033" i="5"/>
  <c r="J1033" i="5"/>
  <c r="I1032" i="5"/>
  <c r="H1032" i="5"/>
  <c r="G1032" i="5"/>
  <c r="E1032" i="5"/>
  <c r="K1031" i="5"/>
  <c r="J1031" i="5"/>
  <c r="I1031" i="5"/>
  <c r="E1031" i="5"/>
  <c r="K1030" i="5"/>
  <c r="J1030" i="5"/>
  <c r="I1030" i="5"/>
  <c r="E1030" i="5"/>
  <c r="K1029" i="5"/>
  <c r="J1029" i="5"/>
  <c r="I1029" i="5"/>
  <c r="E1029" i="5"/>
  <c r="K1028" i="5"/>
  <c r="J1028" i="5"/>
  <c r="H1028" i="5"/>
  <c r="AA1028" i="5"/>
  <c r="Z1028" i="5"/>
  <c r="Y1028" i="5"/>
  <c r="X1028" i="5"/>
  <c r="I1028" i="5"/>
  <c r="F1028" i="5"/>
  <c r="V1028" i="5"/>
  <c r="T1028" i="5"/>
  <c r="R1028" i="5"/>
  <c r="U1028" i="5"/>
  <c r="S1028" i="5"/>
  <c r="Q1028" i="5"/>
  <c r="E1028" i="5"/>
  <c r="D1028" i="5"/>
  <c r="C1028" i="5"/>
  <c r="B1028" i="5"/>
  <c r="A1028" i="5"/>
  <c r="K1027" i="5"/>
  <c r="J1027" i="5"/>
  <c r="H1027" i="5"/>
  <c r="AA1027" i="5"/>
  <c r="Z1027" i="5"/>
  <c r="Y1027" i="5"/>
  <c r="X1027" i="5"/>
  <c r="I1027" i="5"/>
  <c r="F1027" i="5"/>
  <c r="V1027" i="5"/>
  <c r="T1027" i="5"/>
  <c r="R1027" i="5"/>
  <c r="U1027" i="5"/>
  <c r="S1027" i="5"/>
  <c r="Q1027" i="5"/>
  <c r="E1027" i="5"/>
  <c r="D1027" i="5"/>
  <c r="C1027" i="5"/>
  <c r="B1027" i="5"/>
  <c r="A1027" i="5"/>
  <c r="K1026" i="5"/>
  <c r="J1026" i="5"/>
  <c r="I1026" i="5"/>
  <c r="H1026" i="5"/>
  <c r="G1026" i="5"/>
  <c r="F1026" i="5"/>
  <c r="K1025" i="5"/>
  <c r="J1025" i="5"/>
  <c r="W1025" i="5"/>
  <c r="I1025" i="5"/>
  <c r="H1025" i="5"/>
  <c r="G1025" i="5"/>
  <c r="F1025" i="5"/>
  <c r="K1024" i="5"/>
  <c r="J1024" i="5"/>
  <c r="I1024" i="5"/>
  <c r="H1024" i="5"/>
  <c r="G1024" i="5"/>
  <c r="F1024" i="5"/>
  <c r="K1023" i="5"/>
  <c r="J1023" i="5"/>
  <c r="W1023" i="5"/>
  <c r="I1023" i="5"/>
  <c r="H1023" i="5"/>
  <c r="G1023" i="5"/>
  <c r="F1023" i="5"/>
  <c r="V1022" i="5"/>
  <c r="T1022" i="5"/>
  <c r="R1022" i="5"/>
  <c r="U1022" i="5"/>
  <c r="S1022" i="5"/>
  <c r="Q1022" i="5"/>
  <c r="E1022" i="5"/>
  <c r="D1022" i="5"/>
  <c r="C1022" i="5"/>
  <c r="B1022" i="5"/>
  <c r="A1022" i="5"/>
  <c r="AA1021" i="5"/>
  <c r="Z1021" i="5"/>
  <c r="Y1021" i="5"/>
  <c r="X1021" i="5"/>
  <c r="O1021" i="5"/>
  <c r="H1021" i="5"/>
  <c r="P1021" i="5"/>
  <c r="J1021" i="5"/>
  <c r="I1020" i="5"/>
  <c r="H1020" i="5"/>
  <c r="G1020" i="5"/>
  <c r="E1020" i="5"/>
  <c r="K1019" i="5"/>
  <c r="J1019" i="5"/>
  <c r="I1019" i="5"/>
  <c r="E1019" i="5"/>
  <c r="K1018" i="5"/>
  <c r="J1018" i="5"/>
  <c r="I1018" i="5"/>
  <c r="E1018" i="5"/>
  <c r="K1017" i="5"/>
  <c r="J1017" i="5"/>
  <c r="I1017" i="5"/>
  <c r="E1017" i="5"/>
  <c r="K1016" i="5"/>
  <c r="J1016" i="5"/>
  <c r="H1016" i="5"/>
  <c r="AA1016" i="5"/>
  <c r="Z1016" i="5"/>
  <c r="Y1016" i="5"/>
  <c r="X1016" i="5"/>
  <c r="I1016" i="5"/>
  <c r="F1016" i="5"/>
  <c r="V1016" i="5"/>
  <c r="T1016" i="5"/>
  <c r="R1016" i="5"/>
  <c r="U1016" i="5"/>
  <c r="S1016" i="5"/>
  <c r="Q1016" i="5"/>
  <c r="E1016" i="5"/>
  <c r="D1016" i="5"/>
  <c r="C1016" i="5"/>
  <c r="B1016" i="5"/>
  <c r="A1016" i="5"/>
  <c r="K1015" i="5"/>
  <c r="J1015" i="5"/>
  <c r="H1015" i="5"/>
  <c r="AA1015" i="5"/>
  <c r="Z1015" i="5"/>
  <c r="Y1015" i="5"/>
  <c r="X1015" i="5"/>
  <c r="I1015" i="5"/>
  <c r="F1015" i="5"/>
  <c r="V1015" i="5"/>
  <c r="T1015" i="5"/>
  <c r="R1015" i="5"/>
  <c r="U1015" i="5"/>
  <c r="S1015" i="5"/>
  <c r="Q1015" i="5"/>
  <c r="E1015" i="5"/>
  <c r="D1015" i="5"/>
  <c r="C1015" i="5"/>
  <c r="B1015" i="5"/>
  <c r="A1015" i="5"/>
  <c r="K1014" i="5"/>
  <c r="J1014" i="5"/>
  <c r="H1014" i="5"/>
  <c r="AA1014" i="5"/>
  <c r="Z1014" i="5"/>
  <c r="Y1014" i="5"/>
  <c r="X1014" i="5"/>
  <c r="I1014" i="5"/>
  <c r="F1014" i="5"/>
  <c r="V1014" i="5"/>
  <c r="T1014" i="5"/>
  <c r="R1014" i="5"/>
  <c r="U1014" i="5"/>
  <c r="S1014" i="5"/>
  <c r="Q1014" i="5"/>
  <c r="E1014" i="5"/>
  <c r="D1014" i="5"/>
  <c r="C1014" i="5"/>
  <c r="B1014" i="5"/>
  <c r="A1014" i="5"/>
  <c r="K1013" i="5"/>
  <c r="J1013" i="5"/>
  <c r="I1013" i="5"/>
  <c r="H1013" i="5"/>
  <c r="G1013" i="5"/>
  <c r="F1013" i="5"/>
  <c r="K1012" i="5"/>
  <c r="J1012" i="5"/>
  <c r="W1012" i="5"/>
  <c r="I1012" i="5"/>
  <c r="H1012" i="5"/>
  <c r="G1012" i="5"/>
  <c r="F1012" i="5"/>
  <c r="K1011" i="5"/>
  <c r="J1011" i="5"/>
  <c r="I1011" i="5"/>
  <c r="H1011" i="5"/>
  <c r="G1011" i="5"/>
  <c r="F1011" i="5"/>
  <c r="K1010" i="5"/>
  <c r="J1010" i="5"/>
  <c r="W1010" i="5"/>
  <c r="I1010" i="5"/>
  <c r="H1010" i="5"/>
  <c r="G1010" i="5"/>
  <c r="F1010" i="5"/>
  <c r="V1009" i="5"/>
  <c r="T1009" i="5"/>
  <c r="R1009" i="5"/>
  <c r="U1009" i="5"/>
  <c r="S1009" i="5"/>
  <c r="Q1009" i="5"/>
  <c r="E1009" i="5"/>
  <c r="D1009" i="5"/>
  <c r="C1009" i="5"/>
  <c r="B1009" i="5"/>
  <c r="A1009" i="5"/>
  <c r="AA1008" i="5"/>
  <c r="Z1008" i="5"/>
  <c r="Y1008" i="5"/>
  <c r="X1008" i="5"/>
  <c r="O1008" i="5"/>
  <c r="H1008" i="5"/>
  <c r="P1008" i="5"/>
  <c r="J1008" i="5"/>
  <c r="I1007" i="5"/>
  <c r="H1007" i="5"/>
  <c r="G1007" i="5"/>
  <c r="E1007" i="5"/>
  <c r="K1006" i="5"/>
  <c r="J1006" i="5"/>
  <c r="I1006" i="5"/>
  <c r="E1006" i="5"/>
  <c r="K1005" i="5"/>
  <c r="J1005" i="5"/>
  <c r="I1005" i="5"/>
  <c r="E1005" i="5"/>
  <c r="K1004" i="5"/>
  <c r="J1004" i="5"/>
  <c r="H1004" i="5"/>
  <c r="AA1004" i="5"/>
  <c r="Z1004" i="5"/>
  <c r="Y1004" i="5"/>
  <c r="X1004" i="5"/>
  <c r="I1004" i="5"/>
  <c r="F1004" i="5"/>
  <c r="V1004" i="5"/>
  <c r="T1004" i="5"/>
  <c r="R1004" i="5"/>
  <c r="U1004" i="5"/>
  <c r="S1004" i="5"/>
  <c r="Q1004" i="5"/>
  <c r="E1004" i="5"/>
  <c r="D1004" i="5"/>
  <c r="C1004" i="5"/>
  <c r="B1004" i="5"/>
  <c r="A1004" i="5"/>
  <c r="K1003" i="5"/>
  <c r="J1003" i="5"/>
  <c r="H1003" i="5"/>
  <c r="AA1003" i="5"/>
  <c r="Z1003" i="5"/>
  <c r="Y1003" i="5"/>
  <c r="X1003" i="5"/>
  <c r="I1003" i="5"/>
  <c r="F1003" i="5"/>
  <c r="V1003" i="5"/>
  <c r="T1003" i="5"/>
  <c r="R1003" i="5"/>
  <c r="U1003" i="5"/>
  <c r="S1003" i="5"/>
  <c r="Q1003" i="5"/>
  <c r="E1003" i="5"/>
  <c r="D1003" i="5"/>
  <c r="C1003" i="5"/>
  <c r="B1003" i="5"/>
  <c r="A1003" i="5"/>
  <c r="K1002" i="5"/>
  <c r="J1002" i="5"/>
  <c r="W1002" i="5"/>
  <c r="I1002" i="5"/>
  <c r="H1002" i="5"/>
  <c r="G1002" i="5"/>
  <c r="F1002" i="5"/>
  <c r="V1001" i="5"/>
  <c r="T1001" i="5"/>
  <c r="R1001" i="5"/>
  <c r="U1001" i="5"/>
  <c r="S1001" i="5"/>
  <c r="Q1001" i="5"/>
  <c r="E1001" i="5"/>
  <c r="D1001" i="5"/>
  <c r="C1001" i="5"/>
  <c r="B1001" i="5"/>
  <c r="A1001" i="5"/>
  <c r="AA1000" i="5"/>
  <c r="Z1000" i="5"/>
  <c r="Y1000" i="5"/>
  <c r="X1000" i="5"/>
  <c r="O1000" i="5"/>
  <c r="H1000" i="5"/>
  <c r="P1000" i="5"/>
  <c r="J1000" i="5"/>
  <c r="I999" i="5"/>
  <c r="H999" i="5"/>
  <c r="G999" i="5"/>
  <c r="E999" i="5"/>
  <c r="K998" i="5"/>
  <c r="J998" i="5"/>
  <c r="I998" i="5"/>
  <c r="E998" i="5"/>
  <c r="K997" i="5"/>
  <c r="J997" i="5"/>
  <c r="I997" i="5"/>
  <c r="E997" i="5"/>
  <c r="K996" i="5"/>
  <c r="J996" i="5"/>
  <c r="I996" i="5"/>
  <c r="E996" i="5"/>
  <c r="K995" i="5"/>
  <c r="J995" i="5"/>
  <c r="H995" i="5"/>
  <c r="AA995" i="5"/>
  <c r="Z995" i="5"/>
  <c r="Y995" i="5"/>
  <c r="X995" i="5"/>
  <c r="I995" i="5"/>
  <c r="F995" i="5"/>
  <c r="V995" i="5"/>
  <c r="T995" i="5"/>
  <c r="R995" i="5"/>
  <c r="U995" i="5"/>
  <c r="S995" i="5"/>
  <c r="Q995" i="5"/>
  <c r="E995" i="5"/>
  <c r="D995" i="5"/>
  <c r="C995" i="5"/>
  <c r="B995" i="5"/>
  <c r="A995" i="5"/>
  <c r="K994" i="5"/>
  <c r="J994" i="5"/>
  <c r="W994" i="5"/>
  <c r="I994" i="5"/>
  <c r="H994" i="5"/>
  <c r="G994" i="5"/>
  <c r="F994" i="5"/>
  <c r="K993" i="5"/>
  <c r="J993" i="5"/>
  <c r="I993" i="5"/>
  <c r="H993" i="5"/>
  <c r="G993" i="5"/>
  <c r="F993" i="5"/>
  <c r="K992" i="5"/>
  <c r="J992" i="5"/>
  <c r="W992" i="5"/>
  <c r="I992" i="5"/>
  <c r="H992" i="5"/>
  <c r="G992" i="5"/>
  <c r="F992" i="5"/>
  <c r="V991" i="5"/>
  <c r="T991" i="5"/>
  <c r="R991" i="5"/>
  <c r="U991" i="5"/>
  <c r="S991" i="5"/>
  <c r="Q991" i="5"/>
  <c r="E991" i="5"/>
  <c r="D991" i="5"/>
  <c r="C991" i="5"/>
  <c r="B991" i="5"/>
  <c r="A991" i="5"/>
  <c r="AA990" i="5"/>
  <c r="Z990" i="5"/>
  <c r="Y990" i="5"/>
  <c r="X990" i="5"/>
  <c r="O990" i="5"/>
  <c r="H990" i="5"/>
  <c r="P990" i="5"/>
  <c r="J990" i="5"/>
  <c r="I989" i="5"/>
  <c r="H989" i="5"/>
  <c r="G989" i="5"/>
  <c r="E989" i="5"/>
  <c r="K988" i="5"/>
  <c r="J988" i="5"/>
  <c r="I988" i="5"/>
  <c r="E988" i="5"/>
  <c r="K987" i="5"/>
  <c r="J987" i="5"/>
  <c r="I987" i="5"/>
  <c r="E987" i="5"/>
  <c r="K986" i="5"/>
  <c r="J986" i="5"/>
  <c r="H986" i="5"/>
  <c r="AA986" i="5"/>
  <c r="Z986" i="5"/>
  <c r="Y986" i="5"/>
  <c r="X986" i="5"/>
  <c r="I986" i="5"/>
  <c r="F986" i="5"/>
  <c r="V986" i="5"/>
  <c r="T986" i="5"/>
  <c r="R986" i="5"/>
  <c r="U986" i="5"/>
  <c r="S986" i="5"/>
  <c r="Q986" i="5"/>
  <c r="E986" i="5"/>
  <c r="D986" i="5"/>
  <c r="C986" i="5"/>
  <c r="B986" i="5"/>
  <c r="A986" i="5"/>
  <c r="K985" i="5"/>
  <c r="J985" i="5"/>
  <c r="H985" i="5"/>
  <c r="AA985" i="5"/>
  <c r="Z985" i="5"/>
  <c r="Y985" i="5"/>
  <c r="X985" i="5"/>
  <c r="I985" i="5"/>
  <c r="F985" i="5"/>
  <c r="V985" i="5"/>
  <c r="T985" i="5"/>
  <c r="R985" i="5"/>
  <c r="U985" i="5"/>
  <c r="S985" i="5"/>
  <c r="Q985" i="5"/>
  <c r="E985" i="5"/>
  <c r="D985" i="5"/>
  <c r="C985" i="5"/>
  <c r="B985" i="5"/>
  <c r="A985" i="5"/>
  <c r="K984" i="5"/>
  <c r="J984" i="5"/>
  <c r="I984" i="5"/>
  <c r="H984" i="5"/>
  <c r="G984" i="5"/>
  <c r="F984" i="5"/>
  <c r="K983" i="5"/>
  <c r="J983" i="5"/>
  <c r="W983" i="5"/>
  <c r="I983" i="5"/>
  <c r="H983" i="5"/>
  <c r="G983" i="5"/>
  <c r="F983" i="5"/>
  <c r="V982" i="5"/>
  <c r="T982" i="5"/>
  <c r="R982" i="5"/>
  <c r="U982" i="5"/>
  <c r="S982" i="5"/>
  <c r="Q982" i="5"/>
  <c r="E982" i="5"/>
  <c r="D982" i="5"/>
  <c r="C982" i="5"/>
  <c r="B982" i="5"/>
  <c r="A982" i="5"/>
  <c r="AA981" i="5"/>
  <c r="Z981" i="5"/>
  <c r="Y981" i="5"/>
  <c r="X981" i="5"/>
  <c r="O981" i="5"/>
  <c r="H981" i="5"/>
  <c r="P981" i="5"/>
  <c r="J981" i="5"/>
  <c r="I980" i="5"/>
  <c r="H980" i="5"/>
  <c r="G980" i="5"/>
  <c r="E980" i="5"/>
  <c r="K979" i="5"/>
  <c r="J979" i="5"/>
  <c r="I979" i="5"/>
  <c r="E979" i="5"/>
  <c r="K978" i="5"/>
  <c r="J978" i="5"/>
  <c r="I978" i="5"/>
  <c r="E978" i="5"/>
  <c r="K977" i="5"/>
  <c r="J977" i="5"/>
  <c r="I977" i="5"/>
  <c r="E977" i="5"/>
  <c r="K976" i="5"/>
  <c r="J976" i="5"/>
  <c r="H976" i="5"/>
  <c r="AA976" i="5"/>
  <c r="Z976" i="5"/>
  <c r="Y976" i="5"/>
  <c r="X976" i="5"/>
  <c r="I976" i="5"/>
  <c r="F976" i="5"/>
  <c r="V976" i="5"/>
  <c r="T976" i="5"/>
  <c r="R976" i="5"/>
  <c r="U976" i="5"/>
  <c r="S976" i="5"/>
  <c r="Q976" i="5"/>
  <c r="E976" i="5"/>
  <c r="D976" i="5"/>
  <c r="C976" i="5"/>
  <c r="B976" i="5"/>
  <c r="A976" i="5"/>
  <c r="K975" i="5"/>
  <c r="J975" i="5"/>
  <c r="H975" i="5"/>
  <c r="AA975" i="5"/>
  <c r="Z975" i="5"/>
  <c r="Y975" i="5"/>
  <c r="X975" i="5"/>
  <c r="I975" i="5"/>
  <c r="F975" i="5"/>
  <c r="V975" i="5"/>
  <c r="T975" i="5"/>
  <c r="R975" i="5"/>
  <c r="U975" i="5"/>
  <c r="S975" i="5"/>
  <c r="Q975" i="5"/>
  <c r="E975" i="5"/>
  <c r="D975" i="5"/>
  <c r="C975" i="5"/>
  <c r="B975" i="5"/>
  <c r="A975" i="5"/>
  <c r="K974" i="5"/>
  <c r="J974" i="5"/>
  <c r="H974" i="5"/>
  <c r="AA974" i="5"/>
  <c r="Z974" i="5"/>
  <c r="Y974" i="5"/>
  <c r="X974" i="5"/>
  <c r="I974" i="5"/>
  <c r="F974" i="5"/>
  <c r="V974" i="5"/>
  <c r="T974" i="5"/>
  <c r="R974" i="5"/>
  <c r="U974" i="5"/>
  <c r="S974" i="5"/>
  <c r="Q974" i="5"/>
  <c r="E974" i="5"/>
  <c r="D974" i="5"/>
  <c r="C974" i="5"/>
  <c r="B974" i="5"/>
  <c r="A974" i="5"/>
  <c r="K973" i="5"/>
  <c r="J973" i="5"/>
  <c r="I973" i="5"/>
  <c r="H973" i="5"/>
  <c r="G973" i="5"/>
  <c r="F973" i="5"/>
  <c r="K972" i="5"/>
  <c r="J972" i="5"/>
  <c r="W972" i="5"/>
  <c r="I972" i="5"/>
  <c r="H972" i="5"/>
  <c r="G972" i="5"/>
  <c r="F972" i="5"/>
  <c r="K971" i="5"/>
  <c r="J971" i="5"/>
  <c r="I971" i="5"/>
  <c r="H971" i="5"/>
  <c r="G971" i="5"/>
  <c r="F971" i="5"/>
  <c r="K970" i="5"/>
  <c r="J970" i="5"/>
  <c r="W970" i="5"/>
  <c r="I970" i="5"/>
  <c r="H970" i="5"/>
  <c r="G970" i="5"/>
  <c r="F970" i="5"/>
  <c r="V969" i="5"/>
  <c r="T969" i="5"/>
  <c r="R969" i="5"/>
  <c r="U969" i="5"/>
  <c r="S969" i="5"/>
  <c r="Q969" i="5"/>
  <c r="E969" i="5"/>
  <c r="D969" i="5"/>
  <c r="C969" i="5"/>
  <c r="B969" i="5"/>
  <c r="A969" i="5"/>
  <c r="AA968" i="5"/>
  <c r="Z968" i="5"/>
  <c r="Y968" i="5"/>
  <c r="X968" i="5"/>
  <c r="O968" i="5"/>
  <c r="H968" i="5"/>
  <c r="P968" i="5"/>
  <c r="J968" i="5"/>
  <c r="I967" i="5"/>
  <c r="H967" i="5"/>
  <c r="G967" i="5"/>
  <c r="E967" i="5"/>
  <c r="K966" i="5"/>
  <c r="J966" i="5"/>
  <c r="I966" i="5"/>
  <c r="E966" i="5"/>
  <c r="K965" i="5"/>
  <c r="J965" i="5"/>
  <c r="I965" i="5"/>
  <c r="E965" i="5"/>
  <c r="K964" i="5"/>
  <c r="J964" i="5"/>
  <c r="I964" i="5"/>
  <c r="E964" i="5"/>
  <c r="K963" i="5"/>
  <c r="J963" i="5"/>
  <c r="H963" i="5"/>
  <c r="AA963" i="5"/>
  <c r="Z963" i="5"/>
  <c r="Y963" i="5"/>
  <c r="X963" i="5"/>
  <c r="I963" i="5"/>
  <c r="F963" i="5"/>
  <c r="V963" i="5"/>
  <c r="T963" i="5"/>
  <c r="R963" i="5"/>
  <c r="U963" i="5"/>
  <c r="S963" i="5"/>
  <c r="Q963" i="5"/>
  <c r="E963" i="5"/>
  <c r="D963" i="5"/>
  <c r="C963" i="5"/>
  <c r="B963" i="5"/>
  <c r="A963" i="5"/>
  <c r="K962" i="5"/>
  <c r="J962" i="5"/>
  <c r="H962" i="5"/>
  <c r="AA962" i="5"/>
  <c r="Z962" i="5"/>
  <c r="Y962" i="5"/>
  <c r="X962" i="5"/>
  <c r="I962" i="5"/>
  <c r="F962" i="5"/>
  <c r="V962" i="5"/>
  <c r="T962" i="5"/>
  <c r="R962" i="5"/>
  <c r="U962" i="5"/>
  <c r="S962" i="5"/>
  <c r="Q962" i="5"/>
  <c r="E962" i="5"/>
  <c r="D962" i="5"/>
  <c r="C962" i="5"/>
  <c r="B962" i="5"/>
  <c r="A962" i="5"/>
  <c r="K961" i="5"/>
  <c r="J961" i="5"/>
  <c r="H961" i="5"/>
  <c r="AA961" i="5"/>
  <c r="Z961" i="5"/>
  <c r="Y961" i="5"/>
  <c r="X961" i="5"/>
  <c r="I961" i="5"/>
  <c r="F961" i="5"/>
  <c r="V961" i="5"/>
  <c r="T961" i="5"/>
  <c r="R961" i="5"/>
  <c r="U961" i="5"/>
  <c r="S961" i="5"/>
  <c r="Q961" i="5"/>
  <c r="E961" i="5"/>
  <c r="D961" i="5"/>
  <c r="C961" i="5"/>
  <c r="B961" i="5"/>
  <c r="A961" i="5"/>
  <c r="K960" i="5"/>
  <c r="J960" i="5"/>
  <c r="I960" i="5"/>
  <c r="H960" i="5"/>
  <c r="G960" i="5"/>
  <c r="F960" i="5"/>
  <c r="K959" i="5"/>
  <c r="J959" i="5"/>
  <c r="W959" i="5"/>
  <c r="I959" i="5"/>
  <c r="H959" i="5"/>
  <c r="G959" i="5"/>
  <c r="F959" i="5"/>
  <c r="K958" i="5"/>
  <c r="J958" i="5"/>
  <c r="I958" i="5"/>
  <c r="H958" i="5"/>
  <c r="G958" i="5"/>
  <c r="F958" i="5"/>
  <c r="K957" i="5"/>
  <c r="J957" i="5"/>
  <c r="W957" i="5"/>
  <c r="I957" i="5"/>
  <c r="H957" i="5"/>
  <c r="G957" i="5"/>
  <c r="F957" i="5"/>
  <c r="V956" i="5"/>
  <c r="T956" i="5"/>
  <c r="R956" i="5"/>
  <c r="U956" i="5"/>
  <c r="S956" i="5"/>
  <c r="Q956" i="5"/>
  <c r="E956" i="5"/>
  <c r="D956" i="5"/>
  <c r="C956" i="5"/>
  <c r="B956" i="5"/>
  <c r="A956" i="5"/>
  <c r="AA955" i="5"/>
  <c r="Z955" i="5"/>
  <c r="Y955" i="5"/>
  <c r="X955" i="5"/>
  <c r="O955" i="5"/>
  <c r="H955" i="5"/>
  <c r="P955" i="5"/>
  <c r="J955" i="5"/>
  <c r="I954" i="5"/>
  <c r="H954" i="5"/>
  <c r="G954" i="5"/>
  <c r="E954" i="5"/>
  <c r="K953" i="5"/>
  <c r="J953" i="5"/>
  <c r="I953" i="5"/>
  <c r="E953" i="5"/>
  <c r="K952" i="5"/>
  <c r="J952" i="5"/>
  <c r="I952" i="5"/>
  <c r="E952" i="5"/>
  <c r="K951" i="5"/>
  <c r="J951" i="5"/>
  <c r="I951" i="5"/>
  <c r="E951" i="5"/>
  <c r="K950" i="5"/>
  <c r="J950" i="5"/>
  <c r="H950" i="5"/>
  <c r="AA950" i="5"/>
  <c r="Z950" i="5"/>
  <c r="Y950" i="5"/>
  <c r="X950" i="5"/>
  <c r="I950" i="5"/>
  <c r="F950" i="5"/>
  <c r="V950" i="5"/>
  <c r="T950" i="5"/>
  <c r="R950" i="5"/>
  <c r="U950" i="5"/>
  <c r="S950" i="5"/>
  <c r="Q950" i="5"/>
  <c r="E950" i="5"/>
  <c r="D950" i="5"/>
  <c r="C950" i="5"/>
  <c r="B950" i="5"/>
  <c r="A950" i="5"/>
  <c r="K949" i="5"/>
  <c r="J949" i="5"/>
  <c r="I949" i="5"/>
  <c r="H949" i="5"/>
  <c r="G949" i="5"/>
  <c r="F949" i="5"/>
  <c r="K948" i="5"/>
  <c r="J948" i="5"/>
  <c r="W948" i="5"/>
  <c r="I948" i="5"/>
  <c r="H948" i="5"/>
  <c r="G948" i="5"/>
  <c r="F948" i="5"/>
  <c r="K947" i="5"/>
  <c r="J947" i="5"/>
  <c r="I947" i="5"/>
  <c r="H947" i="5"/>
  <c r="G947" i="5"/>
  <c r="F947" i="5"/>
  <c r="K946" i="5"/>
  <c r="J946" i="5"/>
  <c r="W946" i="5"/>
  <c r="I946" i="5"/>
  <c r="H946" i="5"/>
  <c r="G946" i="5"/>
  <c r="F946" i="5"/>
  <c r="V945" i="5"/>
  <c r="T945" i="5"/>
  <c r="R945" i="5"/>
  <c r="U945" i="5"/>
  <c r="S945" i="5"/>
  <c r="Q945" i="5"/>
  <c r="E945" i="5"/>
  <c r="D945" i="5"/>
  <c r="C945" i="5"/>
  <c r="B945" i="5"/>
  <c r="A945" i="5"/>
  <c r="AA944" i="5"/>
  <c r="Z944" i="5"/>
  <c r="Y944" i="5"/>
  <c r="X944" i="5"/>
  <c r="O944" i="5"/>
  <c r="H944" i="5"/>
  <c r="P944" i="5"/>
  <c r="J944" i="5"/>
  <c r="I943" i="5"/>
  <c r="H943" i="5"/>
  <c r="G943" i="5"/>
  <c r="E943" i="5"/>
  <c r="K942" i="5"/>
  <c r="J942" i="5"/>
  <c r="I942" i="5"/>
  <c r="E942" i="5"/>
  <c r="K941" i="5"/>
  <c r="J941" i="5"/>
  <c r="I941" i="5"/>
  <c r="E941" i="5"/>
  <c r="K940" i="5"/>
  <c r="J940" i="5"/>
  <c r="I940" i="5"/>
  <c r="E940" i="5"/>
  <c r="K939" i="5"/>
  <c r="J939" i="5"/>
  <c r="H939" i="5"/>
  <c r="AA939" i="5"/>
  <c r="Z939" i="5"/>
  <c r="Y939" i="5"/>
  <c r="X939" i="5"/>
  <c r="I939" i="5"/>
  <c r="F939" i="5"/>
  <c r="V939" i="5"/>
  <c r="T939" i="5"/>
  <c r="R939" i="5"/>
  <c r="U939" i="5"/>
  <c r="S939" i="5"/>
  <c r="Q939" i="5"/>
  <c r="E939" i="5"/>
  <c r="D939" i="5"/>
  <c r="C939" i="5"/>
  <c r="B939" i="5"/>
  <c r="A939" i="5"/>
  <c r="K938" i="5"/>
  <c r="J938" i="5"/>
  <c r="W938" i="5"/>
  <c r="I938" i="5"/>
  <c r="H938" i="5"/>
  <c r="G938" i="5"/>
  <c r="F938" i="5"/>
  <c r="K937" i="5"/>
  <c r="J937" i="5"/>
  <c r="I937" i="5"/>
  <c r="H937" i="5"/>
  <c r="G937" i="5"/>
  <c r="F937" i="5"/>
  <c r="K936" i="5"/>
  <c r="J936" i="5"/>
  <c r="W936" i="5"/>
  <c r="I936" i="5"/>
  <c r="H936" i="5"/>
  <c r="G936" i="5"/>
  <c r="F936" i="5"/>
  <c r="V935" i="5"/>
  <c r="T935" i="5"/>
  <c r="R935" i="5"/>
  <c r="U935" i="5"/>
  <c r="S935" i="5"/>
  <c r="Q935" i="5"/>
  <c r="E935" i="5"/>
  <c r="D935" i="5"/>
  <c r="C935" i="5"/>
  <c r="B935" i="5"/>
  <c r="A935" i="5"/>
  <c r="AA934" i="5"/>
  <c r="Z934" i="5"/>
  <c r="Y934" i="5"/>
  <c r="X934" i="5"/>
  <c r="O934" i="5"/>
  <c r="H934" i="5"/>
  <c r="P934" i="5"/>
  <c r="J934" i="5"/>
  <c r="I933" i="5"/>
  <c r="H933" i="5"/>
  <c r="G933" i="5"/>
  <c r="E933" i="5"/>
  <c r="K932" i="5"/>
  <c r="J932" i="5"/>
  <c r="I932" i="5"/>
  <c r="E932" i="5"/>
  <c r="K931" i="5"/>
  <c r="J931" i="5"/>
  <c r="I931" i="5"/>
  <c r="E931" i="5"/>
  <c r="K930" i="5"/>
  <c r="J930" i="5"/>
  <c r="I930" i="5"/>
  <c r="E930" i="5"/>
  <c r="K929" i="5"/>
  <c r="J929" i="5"/>
  <c r="H929" i="5"/>
  <c r="AA929" i="5"/>
  <c r="Z929" i="5"/>
  <c r="Y929" i="5"/>
  <c r="X929" i="5"/>
  <c r="I929" i="5"/>
  <c r="F929" i="5"/>
  <c r="V929" i="5"/>
  <c r="T929" i="5"/>
  <c r="R929" i="5"/>
  <c r="U929" i="5"/>
  <c r="S929" i="5"/>
  <c r="Q929" i="5"/>
  <c r="E929" i="5"/>
  <c r="D929" i="5"/>
  <c r="C929" i="5"/>
  <c r="B929" i="5"/>
  <c r="A929" i="5"/>
  <c r="K928" i="5"/>
  <c r="J928" i="5"/>
  <c r="I928" i="5"/>
  <c r="H928" i="5"/>
  <c r="G928" i="5"/>
  <c r="F928" i="5"/>
  <c r="K927" i="5"/>
  <c r="J927" i="5"/>
  <c r="W927" i="5"/>
  <c r="I927" i="5"/>
  <c r="H927" i="5"/>
  <c r="G927" i="5"/>
  <c r="F927" i="5"/>
  <c r="K926" i="5"/>
  <c r="J926" i="5"/>
  <c r="I926" i="5"/>
  <c r="H926" i="5"/>
  <c r="G926" i="5"/>
  <c r="F926" i="5"/>
  <c r="K925" i="5"/>
  <c r="J925" i="5"/>
  <c r="W925" i="5"/>
  <c r="I925" i="5"/>
  <c r="H925" i="5"/>
  <c r="G925" i="5"/>
  <c r="F925" i="5"/>
  <c r="V924" i="5"/>
  <c r="T924" i="5"/>
  <c r="R924" i="5"/>
  <c r="U924" i="5"/>
  <c r="S924" i="5"/>
  <c r="Q924" i="5"/>
  <c r="E924" i="5"/>
  <c r="D924" i="5"/>
  <c r="C924" i="5"/>
  <c r="B924" i="5"/>
  <c r="A924" i="5"/>
  <c r="C923" i="5"/>
  <c r="AA922" i="5"/>
  <c r="Z922" i="5"/>
  <c r="Y922" i="5"/>
  <c r="X922" i="5"/>
  <c r="O922" i="5"/>
  <c r="H922" i="5"/>
  <c r="P922" i="5"/>
  <c r="J922" i="5"/>
  <c r="I921" i="5"/>
  <c r="H921" i="5"/>
  <c r="G921" i="5"/>
  <c r="E921" i="5"/>
  <c r="K920" i="5"/>
  <c r="J920" i="5"/>
  <c r="I920" i="5"/>
  <c r="E920" i="5"/>
  <c r="K919" i="5"/>
  <c r="J919" i="5"/>
  <c r="I919" i="5"/>
  <c r="E919" i="5"/>
  <c r="K918" i="5"/>
  <c r="J918" i="5"/>
  <c r="I918" i="5"/>
  <c r="E918" i="5"/>
  <c r="K917" i="5"/>
  <c r="J917" i="5"/>
  <c r="I917" i="5"/>
  <c r="H917" i="5"/>
  <c r="G917" i="5"/>
  <c r="F917" i="5"/>
  <c r="K916" i="5"/>
  <c r="J916" i="5"/>
  <c r="W916" i="5"/>
  <c r="I916" i="5"/>
  <c r="H916" i="5"/>
  <c r="G916" i="5"/>
  <c r="F916" i="5"/>
  <c r="K915" i="5"/>
  <c r="J915" i="5"/>
  <c r="I915" i="5"/>
  <c r="H915" i="5"/>
  <c r="G915" i="5"/>
  <c r="F915" i="5"/>
  <c r="K914" i="5"/>
  <c r="J914" i="5"/>
  <c r="W914" i="5"/>
  <c r="I914" i="5"/>
  <c r="H914" i="5"/>
  <c r="G914" i="5"/>
  <c r="F914" i="5"/>
  <c r="V913" i="5"/>
  <c r="T913" i="5"/>
  <c r="R913" i="5"/>
  <c r="U913" i="5"/>
  <c r="S913" i="5"/>
  <c r="Q913" i="5"/>
  <c r="E913" i="5"/>
  <c r="D913" i="5"/>
  <c r="C913" i="5"/>
  <c r="B913" i="5"/>
  <c r="A913" i="5"/>
  <c r="AA912" i="5"/>
  <c r="Z912" i="5"/>
  <c r="Y912" i="5"/>
  <c r="X912" i="5"/>
  <c r="O912" i="5"/>
  <c r="H912" i="5"/>
  <c r="P912" i="5"/>
  <c r="J912" i="5"/>
  <c r="I911" i="5"/>
  <c r="H911" i="5"/>
  <c r="G911" i="5"/>
  <c r="E911" i="5"/>
  <c r="K910" i="5"/>
  <c r="J910" i="5"/>
  <c r="I910" i="5"/>
  <c r="E910" i="5"/>
  <c r="K909" i="5"/>
  <c r="J909" i="5"/>
  <c r="I909" i="5"/>
  <c r="E909" i="5"/>
  <c r="K908" i="5"/>
  <c r="J908" i="5"/>
  <c r="I908" i="5"/>
  <c r="E908" i="5"/>
  <c r="K907" i="5"/>
  <c r="J907" i="5"/>
  <c r="W907" i="5"/>
  <c r="I907" i="5"/>
  <c r="H907" i="5"/>
  <c r="G907" i="5"/>
  <c r="F907" i="5"/>
  <c r="K906" i="5"/>
  <c r="J906" i="5"/>
  <c r="I906" i="5"/>
  <c r="H906" i="5"/>
  <c r="G906" i="5"/>
  <c r="F906" i="5"/>
  <c r="K905" i="5"/>
  <c r="J905" i="5"/>
  <c r="W905" i="5"/>
  <c r="I905" i="5"/>
  <c r="H905" i="5"/>
  <c r="G905" i="5"/>
  <c r="F905" i="5"/>
  <c r="V904" i="5"/>
  <c r="T904" i="5"/>
  <c r="R904" i="5"/>
  <c r="U904" i="5"/>
  <c r="S904" i="5"/>
  <c r="Q904" i="5"/>
  <c r="E904" i="5"/>
  <c r="D904" i="5"/>
  <c r="C904" i="5"/>
  <c r="B904" i="5"/>
  <c r="A904" i="5"/>
  <c r="AA903" i="5"/>
  <c r="Z903" i="5"/>
  <c r="Y903" i="5"/>
  <c r="X903" i="5"/>
  <c r="O903" i="5"/>
  <c r="H903" i="5"/>
  <c r="P903" i="5"/>
  <c r="J903" i="5"/>
  <c r="I902" i="5"/>
  <c r="H902" i="5"/>
  <c r="G902" i="5"/>
  <c r="E902" i="5"/>
  <c r="K901" i="5"/>
  <c r="J901" i="5"/>
  <c r="I901" i="5"/>
  <c r="E901" i="5"/>
  <c r="K900" i="5"/>
  <c r="J900" i="5"/>
  <c r="I900" i="5"/>
  <c r="E900" i="5"/>
  <c r="K899" i="5"/>
  <c r="J899" i="5"/>
  <c r="W899" i="5"/>
  <c r="I899" i="5"/>
  <c r="H899" i="5"/>
  <c r="G899" i="5"/>
  <c r="F899" i="5"/>
  <c r="V898" i="5"/>
  <c r="T898" i="5"/>
  <c r="R898" i="5"/>
  <c r="U898" i="5"/>
  <c r="S898" i="5"/>
  <c r="Q898" i="5"/>
  <c r="E898" i="5"/>
  <c r="D898" i="5"/>
  <c r="C898" i="5"/>
  <c r="B898" i="5"/>
  <c r="A898" i="5"/>
  <c r="AA897" i="5"/>
  <c r="Z897" i="5"/>
  <c r="Y897" i="5"/>
  <c r="X897" i="5"/>
  <c r="O897" i="5"/>
  <c r="H897" i="5"/>
  <c r="P897" i="5"/>
  <c r="J897" i="5"/>
  <c r="I896" i="5"/>
  <c r="H896" i="5"/>
  <c r="G896" i="5"/>
  <c r="E896" i="5"/>
  <c r="K895" i="5"/>
  <c r="J895" i="5"/>
  <c r="I895" i="5"/>
  <c r="E895" i="5"/>
  <c r="K894" i="5"/>
  <c r="J894" i="5"/>
  <c r="I894" i="5"/>
  <c r="E894" i="5"/>
  <c r="K893" i="5"/>
  <c r="J893" i="5"/>
  <c r="I893" i="5"/>
  <c r="E893" i="5"/>
  <c r="K892" i="5"/>
  <c r="J892" i="5"/>
  <c r="W892" i="5"/>
  <c r="I892" i="5"/>
  <c r="H892" i="5"/>
  <c r="G892" i="5"/>
  <c r="F892" i="5"/>
  <c r="K891" i="5"/>
  <c r="J891" i="5"/>
  <c r="I891" i="5"/>
  <c r="H891" i="5"/>
  <c r="G891" i="5"/>
  <c r="F891" i="5"/>
  <c r="K890" i="5"/>
  <c r="J890" i="5"/>
  <c r="W890" i="5"/>
  <c r="I890" i="5"/>
  <c r="H890" i="5"/>
  <c r="G890" i="5"/>
  <c r="F890" i="5"/>
  <c r="V889" i="5"/>
  <c r="T889" i="5"/>
  <c r="R889" i="5"/>
  <c r="U889" i="5"/>
  <c r="S889" i="5"/>
  <c r="Q889" i="5"/>
  <c r="E889" i="5"/>
  <c r="D889" i="5"/>
  <c r="C889" i="5"/>
  <c r="B889" i="5"/>
  <c r="A889" i="5"/>
  <c r="AA888" i="5"/>
  <c r="Z888" i="5"/>
  <c r="Y888" i="5"/>
  <c r="X888" i="5"/>
  <c r="O888" i="5"/>
  <c r="H888" i="5"/>
  <c r="P888" i="5"/>
  <c r="J888" i="5"/>
  <c r="I887" i="5"/>
  <c r="H887" i="5"/>
  <c r="G887" i="5"/>
  <c r="E887" i="5"/>
  <c r="K886" i="5"/>
  <c r="J886" i="5"/>
  <c r="I886" i="5"/>
  <c r="E886" i="5"/>
  <c r="K885" i="5"/>
  <c r="J885" i="5"/>
  <c r="I885" i="5"/>
  <c r="E885" i="5"/>
  <c r="K884" i="5"/>
  <c r="J884" i="5"/>
  <c r="I884" i="5"/>
  <c r="E884" i="5"/>
  <c r="K883" i="5"/>
  <c r="J883" i="5"/>
  <c r="W883" i="5"/>
  <c r="I883" i="5"/>
  <c r="H883" i="5"/>
  <c r="G883" i="5"/>
  <c r="F883" i="5"/>
  <c r="K882" i="5"/>
  <c r="J882" i="5"/>
  <c r="I882" i="5"/>
  <c r="H882" i="5"/>
  <c r="G882" i="5"/>
  <c r="F882" i="5"/>
  <c r="K881" i="5"/>
  <c r="J881" i="5"/>
  <c r="W881" i="5"/>
  <c r="I881" i="5"/>
  <c r="H881" i="5"/>
  <c r="G881" i="5"/>
  <c r="F881" i="5"/>
  <c r="V880" i="5"/>
  <c r="T880" i="5"/>
  <c r="R880" i="5"/>
  <c r="U880" i="5"/>
  <c r="S880" i="5"/>
  <c r="Q880" i="5"/>
  <c r="E880" i="5"/>
  <c r="D880" i="5"/>
  <c r="C880" i="5"/>
  <c r="B880" i="5"/>
  <c r="A880" i="5"/>
  <c r="AA879" i="5"/>
  <c r="Z879" i="5"/>
  <c r="Y879" i="5"/>
  <c r="X879" i="5"/>
  <c r="O879" i="5"/>
  <c r="H879" i="5"/>
  <c r="P879" i="5"/>
  <c r="J879" i="5"/>
  <c r="I878" i="5"/>
  <c r="H878" i="5"/>
  <c r="G878" i="5"/>
  <c r="E878" i="5"/>
  <c r="K877" i="5"/>
  <c r="J877" i="5"/>
  <c r="I877" i="5"/>
  <c r="E877" i="5"/>
  <c r="K876" i="5"/>
  <c r="J876" i="5"/>
  <c r="I876" i="5"/>
  <c r="E876" i="5"/>
  <c r="K875" i="5"/>
  <c r="J875" i="5"/>
  <c r="W875" i="5"/>
  <c r="I875" i="5"/>
  <c r="H875" i="5"/>
  <c r="G875" i="5"/>
  <c r="F875" i="5"/>
  <c r="V874" i="5"/>
  <c r="T874" i="5"/>
  <c r="R874" i="5"/>
  <c r="U874" i="5"/>
  <c r="S874" i="5"/>
  <c r="Q874" i="5"/>
  <c r="E874" i="5"/>
  <c r="D874" i="5"/>
  <c r="C874" i="5"/>
  <c r="B874" i="5"/>
  <c r="A874" i="5"/>
  <c r="AA873" i="5"/>
  <c r="Z873" i="5"/>
  <c r="Y873" i="5"/>
  <c r="X873" i="5"/>
  <c r="O873" i="5"/>
  <c r="H873" i="5"/>
  <c r="P873" i="5"/>
  <c r="J873" i="5"/>
  <c r="I872" i="5"/>
  <c r="H872" i="5"/>
  <c r="G872" i="5"/>
  <c r="E872" i="5"/>
  <c r="K871" i="5"/>
  <c r="J871" i="5"/>
  <c r="I871" i="5"/>
  <c r="E871" i="5"/>
  <c r="K870" i="5"/>
  <c r="J870" i="5"/>
  <c r="I870" i="5"/>
  <c r="E870" i="5"/>
  <c r="K869" i="5"/>
  <c r="J869" i="5"/>
  <c r="W869" i="5"/>
  <c r="I869" i="5"/>
  <c r="H869" i="5"/>
  <c r="G869" i="5"/>
  <c r="F869" i="5"/>
  <c r="V868" i="5"/>
  <c r="T868" i="5"/>
  <c r="R868" i="5"/>
  <c r="U868" i="5"/>
  <c r="S868" i="5"/>
  <c r="Q868" i="5"/>
  <c r="E868" i="5"/>
  <c r="D868" i="5"/>
  <c r="C868" i="5"/>
  <c r="B868" i="5"/>
  <c r="A868" i="5"/>
  <c r="AA867" i="5"/>
  <c r="Z867" i="5"/>
  <c r="Y867" i="5"/>
  <c r="X867" i="5"/>
  <c r="O867" i="5"/>
  <c r="H867" i="5"/>
  <c r="P867" i="5"/>
  <c r="J867" i="5"/>
  <c r="I866" i="5"/>
  <c r="H866" i="5"/>
  <c r="G866" i="5"/>
  <c r="E866" i="5"/>
  <c r="K865" i="5"/>
  <c r="J865" i="5"/>
  <c r="I865" i="5"/>
  <c r="E865" i="5"/>
  <c r="K864" i="5"/>
  <c r="J864" i="5"/>
  <c r="I864" i="5"/>
  <c r="E864" i="5"/>
  <c r="K863" i="5"/>
  <c r="J863" i="5"/>
  <c r="I863" i="5"/>
  <c r="E863" i="5"/>
  <c r="K862" i="5"/>
  <c r="J862" i="5"/>
  <c r="W862" i="5"/>
  <c r="I862" i="5"/>
  <c r="H862" i="5"/>
  <c r="G862" i="5"/>
  <c r="F862" i="5"/>
  <c r="K861" i="5"/>
  <c r="J861" i="5"/>
  <c r="I861" i="5"/>
  <c r="H861" i="5"/>
  <c r="G861" i="5"/>
  <c r="F861" i="5"/>
  <c r="K860" i="5"/>
  <c r="J860" i="5"/>
  <c r="W860" i="5"/>
  <c r="I860" i="5"/>
  <c r="H860" i="5"/>
  <c r="G860" i="5"/>
  <c r="F860" i="5"/>
  <c r="V859" i="5"/>
  <c r="T859" i="5"/>
  <c r="R859" i="5"/>
  <c r="U859" i="5"/>
  <c r="S859" i="5"/>
  <c r="Q859" i="5"/>
  <c r="E859" i="5"/>
  <c r="D859" i="5"/>
  <c r="C859" i="5"/>
  <c r="B859" i="5"/>
  <c r="A859" i="5"/>
  <c r="AA858" i="5"/>
  <c r="Z858" i="5"/>
  <c r="Y858" i="5"/>
  <c r="X858" i="5"/>
  <c r="O858" i="5"/>
  <c r="H858" i="5"/>
  <c r="P858" i="5"/>
  <c r="J858" i="5"/>
  <c r="I857" i="5"/>
  <c r="H857" i="5"/>
  <c r="G857" i="5"/>
  <c r="E857" i="5"/>
  <c r="K856" i="5"/>
  <c r="J856" i="5"/>
  <c r="I856" i="5"/>
  <c r="E856" i="5"/>
  <c r="K855" i="5"/>
  <c r="J855" i="5"/>
  <c r="I855" i="5"/>
  <c r="E855" i="5"/>
  <c r="K854" i="5"/>
  <c r="J854" i="5"/>
  <c r="I854" i="5"/>
  <c r="E854" i="5"/>
  <c r="K853" i="5"/>
  <c r="J853" i="5"/>
  <c r="W853" i="5"/>
  <c r="I853" i="5"/>
  <c r="H853" i="5"/>
  <c r="G853" i="5"/>
  <c r="F853" i="5"/>
  <c r="K852" i="5"/>
  <c r="J852" i="5"/>
  <c r="I852" i="5"/>
  <c r="H852" i="5"/>
  <c r="G852" i="5"/>
  <c r="F852" i="5"/>
  <c r="K851" i="5"/>
  <c r="J851" i="5"/>
  <c r="W851" i="5"/>
  <c r="I851" i="5"/>
  <c r="H851" i="5"/>
  <c r="G851" i="5"/>
  <c r="F851" i="5"/>
  <c r="V850" i="5"/>
  <c r="T850" i="5"/>
  <c r="R850" i="5"/>
  <c r="U850" i="5"/>
  <c r="S850" i="5"/>
  <c r="Q850" i="5"/>
  <c r="E850" i="5"/>
  <c r="D850" i="5"/>
  <c r="C850" i="5"/>
  <c r="B850" i="5"/>
  <c r="A850" i="5"/>
  <c r="C849" i="5"/>
  <c r="AA848" i="5"/>
  <c r="Z848" i="5"/>
  <c r="Y848" i="5"/>
  <c r="X848" i="5"/>
  <c r="O848" i="5"/>
  <c r="H848" i="5"/>
  <c r="P848" i="5"/>
  <c r="J848" i="5"/>
  <c r="I847" i="5"/>
  <c r="H847" i="5"/>
  <c r="G847" i="5"/>
  <c r="E847" i="5"/>
  <c r="K846" i="5"/>
  <c r="J846" i="5"/>
  <c r="I846" i="5"/>
  <c r="E846" i="5"/>
  <c r="K845" i="5"/>
  <c r="J845" i="5"/>
  <c r="I845" i="5"/>
  <c r="E845" i="5"/>
  <c r="K844" i="5"/>
  <c r="J844" i="5"/>
  <c r="I844" i="5"/>
  <c r="E844" i="5"/>
  <c r="K843" i="5"/>
  <c r="J843" i="5"/>
  <c r="H843" i="5"/>
  <c r="AA843" i="5"/>
  <c r="Z843" i="5"/>
  <c r="Y843" i="5"/>
  <c r="X843" i="5"/>
  <c r="I843" i="5"/>
  <c r="F843" i="5"/>
  <c r="V843" i="5"/>
  <c r="T843" i="5"/>
  <c r="R843" i="5"/>
  <c r="U843" i="5"/>
  <c r="S843" i="5"/>
  <c r="Q843" i="5"/>
  <c r="E843" i="5"/>
  <c r="D843" i="5"/>
  <c r="C843" i="5"/>
  <c r="B843" i="5"/>
  <c r="A843" i="5"/>
  <c r="K842" i="5"/>
  <c r="J842" i="5"/>
  <c r="I842" i="5"/>
  <c r="H842" i="5"/>
  <c r="G842" i="5"/>
  <c r="F842" i="5"/>
  <c r="K841" i="5"/>
  <c r="J841" i="5"/>
  <c r="W841" i="5"/>
  <c r="I841" i="5"/>
  <c r="H841" i="5"/>
  <c r="G841" i="5"/>
  <c r="F841" i="5"/>
  <c r="K840" i="5"/>
  <c r="J840" i="5"/>
  <c r="I840" i="5"/>
  <c r="H840" i="5"/>
  <c r="G840" i="5"/>
  <c r="F840" i="5"/>
  <c r="K839" i="5"/>
  <c r="J839" i="5"/>
  <c r="W839" i="5"/>
  <c r="I839" i="5"/>
  <c r="H839" i="5"/>
  <c r="G839" i="5"/>
  <c r="F839" i="5"/>
  <c r="V838" i="5"/>
  <c r="T838" i="5"/>
  <c r="R838" i="5"/>
  <c r="U838" i="5"/>
  <c r="S838" i="5"/>
  <c r="Q838" i="5"/>
  <c r="E838" i="5"/>
  <c r="D838" i="5"/>
  <c r="C838" i="5"/>
  <c r="B838" i="5"/>
  <c r="A838" i="5"/>
  <c r="AA837" i="5"/>
  <c r="Z837" i="5"/>
  <c r="Y837" i="5"/>
  <c r="X837" i="5"/>
  <c r="O837" i="5"/>
  <c r="H837" i="5"/>
  <c r="P837" i="5"/>
  <c r="J837" i="5"/>
  <c r="I836" i="5"/>
  <c r="H836" i="5"/>
  <c r="G836" i="5"/>
  <c r="E836" i="5"/>
  <c r="K835" i="5"/>
  <c r="J835" i="5"/>
  <c r="I835" i="5"/>
  <c r="E835" i="5"/>
  <c r="K834" i="5"/>
  <c r="J834" i="5"/>
  <c r="I834" i="5"/>
  <c r="E834" i="5"/>
  <c r="K833" i="5"/>
  <c r="J833" i="5"/>
  <c r="I833" i="5"/>
  <c r="E833" i="5"/>
  <c r="K832" i="5"/>
  <c r="J832" i="5"/>
  <c r="H832" i="5"/>
  <c r="AA832" i="5"/>
  <c r="Z832" i="5"/>
  <c r="Y832" i="5"/>
  <c r="X832" i="5"/>
  <c r="I832" i="5"/>
  <c r="F832" i="5"/>
  <c r="V832" i="5"/>
  <c r="T832" i="5"/>
  <c r="R832" i="5"/>
  <c r="U832" i="5"/>
  <c r="S832" i="5"/>
  <c r="Q832" i="5"/>
  <c r="E832" i="5"/>
  <c r="D832" i="5"/>
  <c r="C832" i="5"/>
  <c r="B832" i="5"/>
  <c r="A832" i="5"/>
  <c r="K831" i="5"/>
  <c r="J831" i="5"/>
  <c r="I831" i="5"/>
  <c r="H831" i="5"/>
  <c r="G831" i="5"/>
  <c r="F831" i="5"/>
  <c r="K830" i="5"/>
  <c r="J830" i="5"/>
  <c r="W830" i="5"/>
  <c r="I830" i="5"/>
  <c r="H830" i="5"/>
  <c r="G830" i="5"/>
  <c r="F830" i="5"/>
  <c r="K829" i="5"/>
  <c r="J829" i="5"/>
  <c r="I829" i="5"/>
  <c r="H829" i="5"/>
  <c r="G829" i="5"/>
  <c r="F829" i="5"/>
  <c r="K828" i="5"/>
  <c r="J828" i="5"/>
  <c r="W828" i="5"/>
  <c r="I828" i="5"/>
  <c r="H828" i="5"/>
  <c r="G828" i="5"/>
  <c r="F828" i="5"/>
  <c r="V827" i="5"/>
  <c r="T827" i="5"/>
  <c r="R827" i="5"/>
  <c r="U827" i="5"/>
  <c r="S827" i="5"/>
  <c r="Q827" i="5"/>
  <c r="E827" i="5"/>
  <c r="D827" i="5"/>
  <c r="C827" i="5"/>
  <c r="B827" i="5"/>
  <c r="A827" i="5"/>
  <c r="C826" i="5"/>
  <c r="AA825" i="5"/>
  <c r="Z825" i="5"/>
  <c r="Y825" i="5"/>
  <c r="X825" i="5"/>
  <c r="O825" i="5"/>
  <c r="H825" i="5"/>
  <c r="P825" i="5"/>
  <c r="J825" i="5"/>
  <c r="I824" i="5"/>
  <c r="H824" i="5"/>
  <c r="G824" i="5"/>
  <c r="E824" i="5"/>
  <c r="K823" i="5"/>
  <c r="J823" i="5"/>
  <c r="I823" i="5"/>
  <c r="E823" i="5"/>
  <c r="K822" i="5"/>
  <c r="J822" i="5"/>
  <c r="I822" i="5"/>
  <c r="E822" i="5"/>
  <c r="K821" i="5"/>
  <c r="J821" i="5"/>
  <c r="H821" i="5"/>
  <c r="AA821" i="5"/>
  <c r="Z821" i="5"/>
  <c r="Y821" i="5"/>
  <c r="X821" i="5"/>
  <c r="I821" i="5"/>
  <c r="F821" i="5"/>
  <c r="V821" i="5"/>
  <c r="T821" i="5"/>
  <c r="R821" i="5"/>
  <c r="U821" i="5"/>
  <c r="S821" i="5"/>
  <c r="Q821" i="5"/>
  <c r="E821" i="5"/>
  <c r="D821" i="5"/>
  <c r="C821" i="5"/>
  <c r="B821" i="5"/>
  <c r="A821" i="5"/>
  <c r="K820" i="5"/>
  <c r="J820" i="5"/>
  <c r="I820" i="5"/>
  <c r="H820" i="5"/>
  <c r="G820" i="5"/>
  <c r="F820" i="5"/>
  <c r="K819" i="5"/>
  <c r="J819" i="5"/>
  <c r="W819" i="5"/>
  <c r="I819" i="5"/>
  <c r="H819" i="5"/>
  <c r="G819" i="5"/>
  <c r="F819" i="5"/>
  <c r="V818" i="5"/>
  <c r="T818" i="5"/>
  <c r="R818" i="5"/>
  <c r="U818" i="5"/>
  <c r="S818" i="5"/>
  <c r="Q818" i="5"/>
  <c r="E818" i="5"/>
  <c r="D818" i="5"/>
  <c r="C818" i="5"/>
  <c r="B818" i="5"/>
  <c r="A818" i="5"/>
  <c r="AA817" i="5"/>
  <c r="Z817" i="5"/>
  <c r="Y817" i="5"/>
  <c r="X817" i="5"/>
  <c r="O817" i="5"/>
  <c r="H817" i="5"/>
  <c r="P817" i="5"/>
  <c r="J817" i="5"/>
  <c r="I816" i="5"/>
  <c r="H816" i="5"/>
  <c r="G816" i="5"/>
  <c r="E816" i="5"/>
  <c r="K815" i="5"/>
  <c r="J815" i="5"/>
  <c r="I815" i="5"/>
  <c r="E815" i="5"/>
  <c r="K814" i="5"/>
  <c r="J814" i="5"/>
  <c r="I814" i="5"/>
  <c r="E814" i="5"/>
  <c r="K813" i="5"/>
  <c r="J813" i="5"/>
  <c r="I813" i="5"/>
  <c r="E813" i="5"/>
  <c r="K812" i="5"/>
  <c r="J812" i="5"/>
  <c r="H812" i="5"/>
  <c r="AA812" i="5"/>
  <c r="Z812" i="5"/>
  <c r="Y812" i="5"/>
  <c r="X812" i="5"/>
  <c r="I812" i="5"/>
  <c r="F812" i="5"/>
  <c r="V812" i="5"/>
  <c r="T812" i="5"/>
  <c r="R812" i="5"/>
  <c r="U812" i="5"/>
  <c r="S812" i="5"/>
  <c r="Q812" i="5"/>
  <c r="E812" i="5"/>
  <c r="D812" i="5"/>
  <c r="C812" i="5"/>
  <c r="B812" i="5"/>
  <c r="A812" i="5"/>
  <c r="K811" i="5"/>
  <c r="J811" i="5"/>
  <c r="H811" i="5"/>
  <c r="AA811" i="5"/>
  <c r="Z811" i="5"/>
  <c r="Y811" i="5"/>
  <c r="X811" i="5"/>
  <c r="I811" i="5"/>
  <c r="F811" i="5"/>
  <c r="V811" i="5"/>
  <c r="T811" i="5"/>
  <c r="R811" i="5"/>
  <c r="U811" i="5"/>
  <c r="S811" i="5"/>
  <c r="Q811" i="5"/>
  <c r="E811" i="5"/>
  <c r="D811" i="5"/>
  <c r="C811" i="5"/>
  <c r="B811" i="5"/>
  <c r="A811" i="5"/>
  <c r="K810" i="5"/>
  <c r="J810" i="5"/>
  <c r="I810" i="5"/>
  <c r="H810" i="5"/>
  <c r="G810" i="5"/>
  <c r="F810" i="5"/>
  <c r="K809" i="5"/>
  <c r="J809" i="5"/>
  <c r="W809" i="5"/>
  <c r="I809" i="5"/>
  <c r="H809" i="5"/>
  <c r="G809" i="5"/>
  <c r="F809" i="5"/>
  <c r="K808" i="5"/>
  <c r="J808" i="5"/>
  <c r="I808" i="5"/>
  <c r="H808" i="5"/>
  <c r="G808" i="5"/>
  <c r="F808" i="5"/>
  <c r="K807" i="5"/>
  <c r="J807" i="5"/>
  <c r="W807" i="5"/>
  <c r="I807" i="5"/>
  <c r="H807" i="5"/>
  <c r="G807" i="5"/>
  <c r="F807" i="5"/>
  <c r="V806" i="5"/>
  <c r="T806" i="5"/>
  <c r="R806" i="5"/>
  <c r="U806" i="5"/>
  <c r="S806" i="5"/>
  <c r="Q806" i="5"/>
  <c r="E806" i="5"/>
  <c r="D806" i="5"/>
  <c r="C806" i="5"/>
  <c r="B806" i="5"/>
  <c r="A806" i="5"/>
  <c r="AA805" i="5"/>
  <c r="Z805" i="5"/>
  <c r="Y805" i="5"/>
  <c r="X805" i="5"/>
  <c r="O805" i="5"/>
  <c r="H805" i="5"/>
  <c r="P805" i="5"/>
  <c r="J805" i="5"/>
  <c r="I804" i="5"/>
  <c r="H804" i="5"/>
  <c r="G804" i="5"/>
  <c r="E804" i="5"/>
  <c r="K803" i="5"/>
  <c r="J803" i="5"/>
  <c r="I803" i="5"/>
  <c r="E803" i="5"/>
  <c r="K802" i="5"/>
  <c r="J802" i="5"/>
  <c r="I802" i="5"/>
  <c r="E802" i="5"/>
  <c r="K801" i="5"/>
  <c r="J801" i="5"/>
  <c r="I801" i="5"/>
  <c r="E801" i="5"/>
  <c r="K800" i="5"/>
  <c r="J800" i="5"/>
  <c r="H800" i="5"/>
  <c r="AA800" i="5"/>
  <c r="Z800" i="5"/>
  <c r="Y800" i="5"/>
  <c r="X800" i="5"/>
  <c r="I800" i="5"/>
  <c r="F800" i="5"/>
  <c r="V800" i="5"/>
  <c r="T800" i="5"/>
  <c r="R800" i="5"/>
  <c r="U800" i="5"/>
  <c r="S800" i="5"/>
  <c r="Q800" i="5"/>
  <c r="E800" i="5"/>
  <c r="D800" i="5"/>
  <c r="C800" i="5"/>
  <c r="B800" i="5"/>
  <c r="A800" i="5"/>
  <c r="K799" i="5"/>
  <c r="J799" i="5"/>
  <c r="I799" i="5"/>
  <c r="H799" i="5"/>
  <c r="G799" i="5"/>
  <c r="F799" i="5"/>
  <c r="K798" i="5"/>
  <c r="J798" i="5"/>
  <c r="W798" i="5"/>
  <c r="I798" i="5"/>
  <c r="H798" i="5"/>
  <c r="G798" i="5"/>
  <c r="F798" i="5"/>
  <c r="K797" i="5"/>
  <c r="J797" i="5"/>
  <c r="I797" i="5"/>
  <c r="H797" i="5"/>
  <c r="G797" i="5"/>
  <c r="F797" i="5"/>
  <c r="K796" i="5"/>
  <c r="J796" i="5"/>
  <c r="W796" i="5"/>
  <c r="I796" i="5"/>
  <c r="H796" i="5"/>
  <c r="G796" i="5"/>
  <c r="F796" i="5"/>
  <c r="V795" i="5"/>
  <c r="T795" i="5"/>
  <c r="R795" i="5"/>
  <c r="U795" i="5"/>
  <c r="S795" i="5"/>
  <c r="Q795" i="5"/>
  <c r="E795" i="5"/>
  <c r="D795" i="5"/>
  <c r="C795" i="5"/>
  <c r="B795" i="5"/>
  <c r="A795" i="5"/>
  <c r="AA794" i="5"/>
  <c r="Z794" i="5"/>
  <c r="Y794" i="5"/>
  <c r="X794" i="5"/>
  <c r="O794" i="5"/>
  <c r="H794" i="5"/>
  <c r="P794" i="5"/>
  <c r="J794" i="5"/>
  <c r="I793" i="5"/>
  <c r="H793" i="5"/>
  <c r="G793" i="5"/>
  <c r="E793" i="5"/>
  <c r="K792" i="5"/>
  <c r="J792" i="5"/>
  <c r="I792" i="5"/>
  <c r="E792" i="5"/>
  <c r="K791" i="5"/>
  <c r="J791" i="5"/>
  <c r="I791" i="5"/>
  <c r="E791" i="5"/>
  <c r="K790" i="5"/>
  <c r="J790" i="5"/>
  <c r="H790" i="5"/>
  <c r="AA790" i="5"/>
  <c r="Z790" i="5"/>
  <c r="Y790" i="5"/>
  <c r="X790" i="5"/>
  <c r="I790" i="5"/>
  <c r="F790" i="5"/>
  <c r="V790" i="5"/>
  <c r="T790" i="5"/>
  <c r="R790" i="5"/>
  <c r="U790" i="5"/>
  <c r="S790" i="5"/>
  <c r="Q790" i="5"/>
  <c r="E790" i="5"/>
  <c r="D790" i="5"/>
  <c r="C790" i="5"/>
  <c r="B790" i="5"/>
  <c r="A790" i="5"/>
  <c r="K789" i="5"/>
  <c r="J789" i="5"/>
  <c r="W789" i="5"/>
  <c r="I789" i="5"/>
  <c r="H789" i="5"/>
  <c r="G789" i="5"/>
  <c r="F789" i="5"/>
  <c r="V788" i="5"/>
  <c r="T788" i="5"/>
  <c r="R788" i="5"/>
  <c r="U788" i="5"/>
  <c r="S788" i="5"/>
  <c r="Q788" i="5"/>
  <c r="E788" i="5"/>
  <c r="D788" i="5"/>
  <c r="C788" i="5"/>
  <c r="B788" i="5"/>
  <c r="A788" i="5"/>
  <c r="AA787" i="5"/>
  <c r="Z787" i="5"/>
  <c r="Y787" i="5"/>
  <c r="X787" i="5"/>
  <c r="O787" i="5"/>
  <c r="H787" i="5"/>
  <c r="P787" i="5"/>
  <c r="J787" i="5"/>
  <c r="I786" i="5"/>
  <c r="H786" i="5"/>
  <c r="G786" i="5"/>
  <c r="E786" i="5"/>
  <c r="K785" i="5"/>
  <c r="J785" i="5"/>
  <c r="I785" i="5"/>
  <c r="E785" i="5"/>
  <c r="K784" i="5"/>
  <c r="J784" i="5"/>
  <c r="I784" i="5"/>
  <c r="E784" i="5"/>
  <c r="K783" i="5"/>
  <c r="J783" i="5"/>
  <c r="I783" i="5"/>
  <c r="E783" i="5"/>
  <c r="K782" i="5"/>
  <c r="J782" i="5"/>
  <c r="H782" i="5"/>
  <c r="AA782" i="5"/>
  <c r="Z782" i="5"/>
  <c r="Y782" i="5"/>
  <c r="X782" i="5"/>
  <c r="I782" i="5"/>
  <c r="F782" i="5"/>
  <c r="V782" i="5"/>
  <c r="T782" i="5"/>
  <c r="R782" i="5"/>
  <c r="U782" i="5"/>
  <c r="S782" i="5"/>
  <c r="Q782" i="5"/>
  <c r="E782" i="5"/>
  <c r="D782" i="5"/>
  <c r="C782" i="5"/>
  <c r="B782" i="5"/>
  <c r="A782" i="5"/>
  <c r="K781" i="5"/>
  <c r="J781" i="5"/>
  <c r="I781" i="5"/>
  <c r="H781" i="5"/>
  <c r="G781" i="5"/>
  <c r="F781" i="5"/>
  <c r="K780" i="5"/>
  <c r="J780" i="5"/>
  <c r="W780" i="5"/>
  <c r="I780" i="5"/>
  <c r="H780" i="5"/>
  <c r="G780" i="5"/>
  <c r="F780" i="5"/>
  <c r="K779" i="5"/>
  <c r="J779" i="5"/>
  <c r="I779" i="5"/>
  <c r="H779" i="5"/>
  <c r="G779" i="5"/>
  <c r="F779" i="5"/>
  <c r="K778" i="5"/>
  <c r="J778" i="5"/>
  <c r="W778" i="5"/>
  <c r="I778" i="5"/>
  <c r="H778" i="5"/>
  <c r="G778" i="5"/>
  <c r="F778" i="5"/>
  <c r="V777" i="5"/>
  <c r="T777" i="5"/>
  <c r="R777" i="5"/>
  <c r="U777" i="5"/>
  <c r="S777" i="5"/>
  <c r="Q777" i="5"/>
  <c r="E777" i="5"/>
  <c r="D777" i="5"/>
  <c r="C777" i="5"/>
  <c r="B777" i="5"/>
  <c r="A777" i="5"/>
  <c r="AA776" i="5"/>
  <c r="Z776" i="5"/>
  <c r="Y776" i="5"/>
  <c r="X776" i="5"/>
  <c r="O776" i="5"/>
  <c r="H776" i="5"/>
  <c r="P776" i="5"/>
  <c r="J776" i="5"/>
  <c r="I775" i="5"/>
  <c r="H775" i="5"/>
  <c r="G775" i="5"/>
  <c r="E775" i="5"/>
  <c r="K774" i="5"/>
  <c r="J774" i="5"/>
  <c r="I774" i="5"/>
  <c r="E774" i="5"/>
  <c r="K773" i="5"/>
  <c r="J773" i="5"/>
  <c r="I773" i="5"/>
  <c r="E773" i="5"/>
  <c r="K772" i="5"/>
  <c r="J772" i="5"/>
  <c r="I772" i="5"/>
  <c r="E772" i="5"/>
  <c r="K771" i="5"/>
  <c r="J771" i="5"/>
  <c r="I771" i="5"/>
  <c r="H771" i="5"/>
  <c r="G771" i="5"/>
  <c r="F771" i="5"/>
  <c r="K770" i="5"/>
  <c r="J770" i="5"/>
  <c r="W770" i="5"/>
  <c r="I770" i="5"/>
  <c r="H770" i="5"/>
  <c r="G770" i="5"/>
  <c r="F770" i="5"/>
  <c r="K769" i="5"/>
  <c r="J769" i="5"/>
  <c r="I769" i="5"/>
  <c r="H769" i="5"/>
  <c r="G769" i="5"/>
  <c r="F769" i="5"/>
  <c r="K768" i="5"/>
  <c r="J768" i="5"/>
  <c r="W768" i="5"/>
  <c r="I768" i="5"/>
  <c r="H768" i="5"/>
  <c r="G768" i="5"/>
  <c r="F768" i="5"/>
  <c r="V767" i="5"/>
  <c r="T767" i="5"/>
  <c r="R767" i="5"/>
  <c r="U767" i="5"/>
  <c r="S767" i="5"/>
  <c r="Q767" i="5"/>
  <c r="E767" i="5"/>
  <c r="D767" i="5"/>
  <c r="C767" i="5"/>
  <c r="B767" i="5"/>
  <c r="A767" i="5"/>
  <c r="AA766" i="5"/>
  <c r="Z766" i="5"/>
  <c r="Y766" i="5"/>
  <c r="X766" i="5"/>
  <c r="O766" i="5"/>
  <c r="H766" i="5"/>
  <c r="P766" i="5"/>
  <c r="J766" i="5"/>
  <c r="I765" i="5"/>
  <c r="H765" i="5"/>
  <c r="G765" i="5"/>
  <c r="E765" i="5"/>
  <c r="K764" i="5"/>
  <c r="J764" i="5"/>
  <c r="I764" i="5"/>
  <c r="E764" i="5"/>
  <c r="K763" i="5"/>
  <c r="J763" i="5"/>
  <c r="I763" i="5"/>
  <c r="E763" i="5"/>
  <c r="K762" i="5"/>
  <c r="J762" i="5"/>
  <c r="I762" i="5"/>
  <c r="E762" i="5"/>
  <c r="K761" i="5"/>
  <c r="J761" i="5"/>
  <c r="H761" i="5"/>
  <c r="AA761" i="5"/>
  <c r="Z761" i="5"/>
  <c r="Y761" i="5"/>
  <c r="X761" i="5"/>
  <c r="I761" i="5"/>
  <c r="F761" i="5"/>
  <c r="V761" i="5"/>
  <c r="T761" i="5"/>
  <c r="R761" i="5"/>
  <c r="U761" i="5"/>
  <c r="S761" i="5"/>
  <c r="Q761" i="5"/>
  <c r="E761" i="5"/>
  <c r="D761" i="5"/>
  <c r="C761" i="5"/>
  <c r="B761" i="5"/>
  <c r="A761" i="5"/>
  <c r="K760" i="5"/>
  <c r="J760" i="5"/>
  <c r="I760" i="5"/>
  <c r="H760" i="5"/>
  <c r="G760" i="5"/>
  <c r="F760" i="5"/>
  <c r="K759" i="5"/>
  <c r="J759" i="5"/>
  <c r="W759" i="5"/>
  <c r="I759" i="5"/>
  <c r="H759" i="5"/>
  <c r="G759" i="5"/>
  <c r="F759" i="5"/>
  <c r="K758" i="5"/>
  <c r="J758" i="5"/>
  <c r="I758" i="5"/>
  <c r="H758" i="5"/>
  <c r="G758" i="5"/>
  <c r="F758" i="5"/>
  <c r="K757" i="5"/>
  <c r="J757" i="5"/>
  <c r="W757" i="5"/>
  <c r="I757" i="5"/>
  <c r="H757" i="5"/>
  <c r="G757" i="5"/>
  <c r="F757" i="5"/>
  <c r="V756" i="5"/>
  <c r="T756" i="5"/>
  <c r="R756" i="5"/>
  <c r="U756" i="5"/>
  <c r="S756" i="5"/>
  <c r="Q756" i="5"/>
  <c r="E756" i="5"/>
  <c r="D756" i="5"/>
  <c r="C756" i="5"/>
  <c r="B756" i="5"/>
  <c r="A756" i="5"/>
  <c r="AA755" i="5"/>
  <c r="Z755" i="5"/>
  <c r="Y755" i="5"/>
  <c r="X755" i="5"/>
  <c r="O755" i="5"/>
  <c r="H755" i="5"/>
  <c r="P755" i="5"/>
  <c r="J755" i="5"/>
  <c r="I754" i="5"/>
  <c r="H754" i="5"/>
  <c r="G754" i="5"/>
  <c r="E754" i="5"/>
  <c r="K753" i="5"/>
  <c r="J753" i="5"/>
  <c r="I753" i="5"/>
  <c r="E753" i="5"/>
  <c r="K752" i="5"/>
  <c r="J752" i="5"/>
  <c r="I752" i="5"/>
  <c r="E752" i="5"/>
  <c r="K751" i="5"/>
  <c r="J751" i="5"/>
  <c r="I751" i="5"/>
  <c r="E751" i="5"/>
  <c r="K750" i="5"/>
  <c r="J750" i="5"/>
  <c r="H750" i="5"/>
  <c r="AA750" i="5"/>
  <c r="Z750" i="5"/>
  <c r="Y750" i="5"/>
  <c r="X750" i="5"/>
  <c r="I750" i="5"/>
  <c r="F750" i="5"/>
  <c r="V750" i="5"/>
  <c r="T750" i="5"/>
  <c r="R750" i="5"/>
  <c r="U750" i="5"/>
  <c r="S750" i="5"/>
  <c r="Q750" i="5"/>
  <c r="E750" i="5"/>
  <c r="D750" i="5"/>
  <c r="C750" i="5"/>
  <c r="B750" i="5"/>
  <c r="A750" i="5"/>
  <c r="K749" i="5"/>
  <c r="J749" i="5"/>
  <c r="I749" i="5"/>
  <c r="H749" i="5"/>
  <c r="G749" i="5"/>
  <c r="F749" i="5"/>
  <c r="K748" i="5"/>
  <c r="J748" i="5"/>
  <c r="W748" i="5"/>
  <c r="I748" i="5"/>
  <c r="H748" i="5"/>
  <c r="G748" i="5"/>
  <c r="F748" i="5"/>
  <c r="K747" i="5"/>
  <c r="J747" i="5"/>
  <c r="I747" i="5"/>
  <c r="H747" i="5"/>
  <c r="G747" i="5"/>
  <c r="F747" i="5"/>
  <c r="K746" i="5"/>
  <c r="J746" i="5"/>
  <c r="W746" i="5"/>
  <c r="I746" i="5"/>
  <c r="H746" i="5"/>
  <c r="G746" i="5"/>
  <c r="F746" i="5"/>
  <c r="V745" i="5"/>
  <c r="T745" i="5"/>
  <c r="R745" i="5"/>
  <c r="U745" i="5"/>
  <c r="S745" i="5"/>
  <c r="Q745" i="5"/>
  <c r="E745" i="5"/>
  <c r="D745" i="5"/>
  <c r="C745" i="5"/>
  <c r="B745" i="5"/>
  <c r="A745" i="5"/>
  <c r="AA744" i="5"/>
  <c r="Z744" i="5"/>
  <c r="Y744" i="5"/>
  <c r="X744" i="5"/>
  <c r="O744" i="5"/>
  <c r="H744" i="5"/>
  <c r="P744" i="5"/>
  <c r="J744" i="5"/>
  <c r="I743" i="5"/>
  <c r="H743" i="5"/>
  <c r="G743" i="5"/>
  <c r="E743" i="5"/>
  <c r="K742" i="5"/>
  <c r="J742" i="5"/>
  <c r="I742" i="5"/>
  <c r="E742" i="5"/>
  <c r="K741" i="5"/>
  <c r="J741" i="5"/>
  <c r="I741" i="5"/>
  <c r="E741" i="5"/>
  <c r="K740" i="5"/>
  <c r="J740" i="5"/>
  <c r="H740" i="5"/>
  <c r="AA740" i="5"/>
  <c r="Z740" i="5"/>
  <c r="Y740" i="5"/>
  <c r="X740" i="5"/>
  <c r="I740" i="5"/>
  <c r="F740" i="5"/>
  <c r="V740" i="5"/>
  <c r="T740" i="5"/>
  <c r="R740" i="5"/>
  <c r="U740" i="5"/>
  <c r="S740" i="5"/>
  <c r="Q740" i="5"/>
  <c r="E740" i="5"/>
  <c r="D740" i="5"/>
  <c r="C740" i="5"/>
  <c r="B740" i="5"/>
  <c r="A740" i="5"/>
  <c r="K739" i="5"/>
  <c r="J739" i="5"/>
  <c r="H739" i="5"/>
  <c r="AA739" i="5"/>
  <c r="Z739" i="5"/>
  <c r="Y739" i="5"/>
  <c r="X739" i="5"/>
  <c r="I739" i="5"/>
  <c r="F739" i="5"/>
  <c r="V739" i="5"/>
  <c r="T739" i="5"/>
  <c r="R739" i="5"/>
  <c r="U739" i="5"/>
  <c r="S739" i="5"/>
  <c r="Q739" i="5"/>
  <c r="E739" i="5"/>
  <c r="D739" i="5"/>
  <c r="C739" i="5"/>
  <c r="B739" i="5"/>
  <c r="A739" i="5"/>
  <c r="K738" i="5"/>
  <c r="J738" i="5"/>
  <c r="W738" i="5"/>
  <c r="I738" i="5"/>
  <c r="H738" i="5"/>
  <c r="G738" i="5"/>
  <c r="F738" i="5"/>
  <c r="V737" i="5"/>
  <c r="T737" i="5"/>
  <c r="R737" i="5"/>
  <c r="U737" i="5"/>
  <c r="S737" i="5"/>
  <c r="Q737" i="5"/>
  <c r="E737" i="5"/>
  <c r="D737" i="5"/>
  <c r="C737" i="5"/>
  <c r="B737" i="5"/>
  <c r="A737" i="5"/>
  <c r="AA736" i="5"/>
  <c r="Z736" i="5"/>
  <c r="Y736" i="5"/>
  <c r="X736" i="5"/>
  <c r="O736" i="5"/>
  <c r="H736" i="5"/>
  <c r="P736" i="5"/>
  <c r="J736" i="5"/>
  <c r="I735" i="5"/>
  <c r="H735" i="5"/>
  <c r="G735" i="5"/>
  <c r="E735" i="5"/>
  <c r="K734" i="5"/>
  <c r="J734" i="5"/>
  <c r="I734" i="5"/>
  <c r="E734" i="5"/>
  <c r="K733" i="5"/>
  <c r="J733" i="5"/>
  <c r="I733" i="5"/>
  <c r="E733" i="5"/>
  <c r="K732" i="5"/>
  <c r="J732" i="5"/>
  <c r="W732" i="5"/>
  <c r="I732" i="5"/>
  <c r="H732" i="5"/>
  <c r="G732" i="5"/>
  <c r="F732" i="5"/>
  <c r="V731" i="5"/>
  <c r="T731" i="5"/>
  <c r="R731" i="5"/>
  <c r="U731" i="5"/>
  <c r="S731" i="5"/>
  <c r="Q731" i="5"/>
  <c r="E731" i="5"/>
  <c r="D731" i="5"/>
  <c r="C731" i="5"/>
  <c r="B731" i="5"/>
  <c r="A731" i="5"/>
  <c r="AA730" i="5"/>
  <c r="Z730" i="5"/>
  <c r="Y730" i="5"/>
  <c r="X730" i="5"/>
  <c r="O730" i="5"/>
  <c r="H730" i="5"/>
  <c r="P730" i="5"/>
  <c r="J730" i="5"/>
  <c r="I729" i="5"/>
  <c r="H729" i="5"/>
  <c r="G729" i="5"/>
  <c r="E729" i="5"/>
  <c r="K728" i="5"/>
  <c r="J728" i="5"/>
  <c r="I728" i="5"/>
  <c r="E728" i="5"/>
  <c r="K727" i="5"/>
  <c r="J727" i="5"/>
  <c r="I727" i="5"/>
  <c r="E727" i="5"/>
  <c r="K726" i="5"/>
  <c r="J726" i="5"/>
  <c r="W726" i="5"/>
  <c r="I726" i="5"/>
  <c r="H726" i="5"/>
  <c r="G726" i="5"/>
  <c r="F726" i="5"/>
  <c r="V725" i="5"/>
  <c r="T725" i="5"/>
  <c r="R725" i="5"/>
  <c r="U725" i="5"/>
  <c r="S725" i="5"/>
  <c r="Q725" i="5"/>
  <c r="E725" i="5"/>
  <c r="D725" i="5"/>
  <c r="C725" i="5"/>
  <c r="B725" i="5"/>
  <c r="A725" i="5"/>
  <c r="AA724" i="5"/>
  <c r="Z724" i="5"/>
  <c r="Y724" i="5"/>
  <c r="X724" i="5"/>
  <c r="O724" i="5"/>
  <c r="H724" i="5"/>
  <c r="P724" i="5"/>
  <c r="J724" i="5"/>
  <c r="I723" i="5"/>
  <c r="H723" i="5"/>
  <c r="G723" i="5"/>
  <c r="E723" i="5"/>
  <c r="K722" i="5"/>
  <c r="J722" i="5"/>
  <c r="I722" i="5"/>
  <c r="E722" i="5"/>
  <c r="K721" i="5"/>
  <c r="J721" i="5"/>
  <c r="I721" i="5"/>
  <c r="E721" i="5"/>
  <c r="K720" i="5"/>
  <c r="J720" i="5"/>
  <c r="I720" i="5"/>
  <c r="E720" i="5"/>
  <c r="K719" i="5"/>
  <c r="J719" i="5"/>
  <c r="W719" i="5"/>
  <c r="I719" i="5"/>
  <c r="H719" i="5"/>
  <c r="G719" i="5"/>
  <c r="F719" i="5"/>
  <c r="K718" i="5"/>
  <c r="J718" i="5"/>
  <c r="I718" i="5"/>
  <c r="H718" i="5"/>
  <c r="G718" i="5"/>
  <c r="F718" i="5"/>
  <c r="K717" i="5"/>
  <c r="J717" i="5"/>
  <c r="W717" i="5"/>
  <c r="I717" i="5"/>
  <c r="H717" i="5"/>
  <c r="G717" i="5"/>
  <c r="F717" i="5"/>
  <c r="V716" i="5"/>
  <c r="T716" i="5"/>
  <c r="R716" i="5"/>
  <c r="U716" i="5"/>
  <c r="S716" i="5"/>
  <c r="Q716" i="5"/>
  <c r="E716" i="5"/>
  <c r="D716" i="5"/>
  <c r="C716" i="5"/>
  <c r="B716" i="5"/>
  <c r="A716" i="5"/>
  <c r="AA715" i="5"/>
  <c r="Z715" i="5"/>
  <c r="Y715" i="5"/>
  <c r="X715" i="5"/>
  <c r="O715" i="5"/>
  <c r="H715" i="5"/>
  <c r="P715" i="5"/>
  <c r="J715" i="5"/>
  <c r="I714" i="5"/>
  <c r="H714" i="5"/>
  <c r="G714" i="5"/>
  <c r="E714" i="5"/>
  <c r="K713" i="5"/>
  <c r="J713" i="5"/>
  <c r="I713" i="5"/>
  <c r="E713" i="5"/>
  <c r="K712" i="5"/>
  <c r="J712" i="5"/>
  <c r="I712" i="5"/>
  <c r="E712" i="5"/>
  <c r="K711" i="5"/>
  <c r="J711" i="5"/>
  <c r="W711" i="5"/>
  <c r="I711" i="5"/>
  <c r="H711" i="5"/>
  <c r="G711" i="5"/>
  <c r="F711" i="5"/>
  <c r="V710" i="5"/>
  <c r="T710" i="5"/>
  <c r="R710" i="5"/>
  <c r="U710" i="5"/>
  <c r="S710" i="5"/>
  <c r="Q710" i="5"/>
  <c r="E710" i="5"/>
  <c r="D710" i="5"/>
  <c r="C710" i="5"/>
  <c r="B710" i="5"/>
  <c r="A710" i="5"/>
  <c r="C709" i="5"/>
  <c r="A708" i="5"/>
  <c r="H706" i="5"/>
  <c r="J706" i="5"/>
  <c r="H705" i="5"/>
  <c r="J705" i="5"/>
  <c r="A705" i="5"/>
  <c r="H703" i="5"/>
  <c r="J703" i="5"/>
  <c r="H702" i="5"/>
  <c r="J702" i="5"/>
  <c r="A702" i="5"/>
  <c r="AA700" i="5"/>
  <c r="Z700" i="5"/>
  <c r="Y700" i="5"/>
  <c r="X700" i="5"/>
  <c r="O700" i="5"/>
  <c r="H700" i="5"/>
  <c r="P700" i="5"/>
  <c r="J700" i="5"/>
  <c r="I699" i="5"/>
  <c r="H699" i="5"/>
  <c r="G699" i="5"/>
  <c r="E699" i="5"/>
  <c r="K698" i="5"/>
  <c r="J698" i="5"/>
  <c r="I698" i="5"/>
  <c r="E698" i="5"/>
  <c r="K697" i="5"/>
  <c r="J697" i="5"/>
  <c r="I697" i="5"/>
  <c r="E697" i="5"/>
  <c r="K696" i="5"/>
  <c r="J696" i="5"/>
  <c r="I696" i="5"/>
  <c r="E696" i="5"/>
  <c r="K695" i="5"/>
  <c r="J695" i="5"/>
  <c r="H695" i="5"/>
  <c r="AA695" i="5"/>
  <c r="Z695" i="5"/>
  <c r="Y695" i="5"/>
  <c r="X695" i="5"/>
  <c r="I695" i="5"/>
  <c r="F695" i="5"/>
  <c r="V695" i="5"/>
  <c r="T695" i="5"/>
  <c r="R695" i="5"/>
  <c r="U695" i="5"/>
  <c r="S695" i="5"/>
  <c r="Q695" i="5"/>
  <c r="E695" i="5"/>
  <c r="D695" i="5"/>
  <c r="C695" i="5"/>
  <c r="B695" i="5"/>
  <c r="A695" i="5"/>
  <c r="K694" i="5"/>
  <c r="J694" i="5"/>
  <c r="I694" i="5"/>
  <c r="H694" i="5"/>
  <c r="G694" i="5"/>
  <c r="F694" i="5"/>
  <c r="K693" i="5"/>
  <c r="J693" i="5"/>
  <c r="W693" i="5"/>
  <c r="I693" i="5"/>
  <c r="H693" i="5"/>
  <c r="G693" i="5"/>
  <c r="F693" i="5"/>
  <c r="K692" i="5"/>
  <c r="J692" i="5"/>
  <c r="I692" i="5"/>
  <c r="H692" i="5"/>
  <c r="G692" i="5"/>
  <c r="F692" i="5"/>
  <c r="K691" i="5"/>
  <c r="J691" i="5"/>
  <c r="W691" i="5"/>
  <c r="I691" i="5"/>
  <c r="H691" i="5"/>
  <c r="G691" i="5"/>
  <c r="F691" i="5"/>
  <c r="V690" i="5"/>
  <c r="T690" i="5"/>
  <c r="R690" i="5"/>
  <c r="U690" i="5"/>
  <c r="S690" i="5"/>
  <c r="Q690" i="5"/>
  <c r="E690" i="5"/>
  <c r="D690" i="5"/>
  <c r="C690" i="5"/>
  <c r="B690" i="5"/>
  <c r="A690" i="5"/>
  <c r="AA689" i="5"/>
  <c r="Z689" i="5"/>
  <c r="Y689" i="5"/>
  <c r="X689" i="5"/>
  <c r="O689" i="5"/>
  <c r="H689" i="5"/>
  <c r="P689" i="5"/>
  <c r="J689" i="5"/>
  <c r="I688" i="5"/>
  <c r="H688" i="5"/>
  <c r="G688" i="5"/>
  <c r="E688" i="5"/>
  <c r="K687" i="5"/>
  <c r="J687" i="5"/>
  <c r="I687" i="5"/>
  <c r="E687" i="5"/>
  <c r="K686" i="5"/>
  <c r="J686" i="5"/>
  <c r="I686" i="5"/>
  <c r="E686" i="5"/>
  <c r="K685" i="5"/>
  <c r="J685" i="5"/>
  <c r="I685" i="5"/>
  <c r="E685" i="5"/>
  <c r="K684" i="5"/>
  <c r="J684" i="5"/>
  <c r="H684" i="5"/>
  <c r="AA684" i="5"/>
  <c r="Z684" i="5"/>
  <c r="Y684" i="5"/>
  <c r="X684" i="5"/>
  <c r="I684" i="5"/>
  <c r="F684" i="5"/>
  <c r="V684" i="5"/>
  <c r="T684" i="5"/>
  <c r="R684" i="5"/>
  <c r="U684" i="5"/>
  <c r="S684" i="5"/>
  <c r="Q684" i="5"/>
  <c r="E684" i="5"/>
  <c r="D684" i="5"/>
  <c r="C684" i="5"/>
  <c r="B684" i="5"/>
  <c r="A684" i="5"/>
  <c r="K683" i="5"/>
  <c r="J683" i="5"/>
  <c r="H683" i="5"/>
  <c r="AA683" i="5"/>
  <c r="Z683" i="5"/>
  <c r="Y683" i="5"/>
  <c r="X683" i="5"/>
  <c r="I683" i="5"/>
  <c r="F683" i="5"/>
  <c r="V683" i="5"/>
  <c r="T683" i="5"/>
  <c r="R683" i="5"/>
  <c r="U683" i="5"/>
  <c r="S683" i="5"/>
  <c r="Q683" i="5"/>
  <c r="E683" i="5"/>
  <c r="D683" i="5"/>
  <c r="C683" i="5"/>
  <c r="B683" i="5"/>
  <c r="A683" i="5"/>
  <c r="K682" i="5"/>
  <c r="J682" i="5"/>
  <c r="H682" i="5"/>
  <c r="AA682" i="5"/>
  <c r="Z682" i="5"/>
  <c r="Y682" i="5"/>
  <c r="X682" i="5"/>
  <c r="I682" i="5"/>
  <c r="F682" i="5"/>
  <c r="V682" i="5"/>
  <c r="T682" i="5"/>
  <c r="R682" i="5"/>
  <c r="U682" i="5"/>
  <c r="S682" i="5"/>
  <c r="Q682" i="5"/>
  <c r="E682" i="5"/>
  <c r="D682" i="5"/>
  <c r="C682" i="5"/>
  <c r="B682" i="5"/>
  <c r="A682" i="5"/>
  <c r="K681" i="5"/>
  <c r="J681" i="5"/>
  <c r="I681" i="5"/>
  <c r="H681" i="5"/>
  <c r="G681" i="5"/>
  <c r="F681" i="5"/>
  <c r="K680" i="5"/>
  <c r="J680" i="5"/>
  <c r="W680" i="5"/>
  <c r="I680" i="5"/>
  <c r="H680" i="5"/>
  <c r="G680" i="5"/>
  <c r="F680" i="5"/>
  <c r="K679" i="5"/>
  <c r="J679" i="5"/>
  <c r="I679" i="5"/>
  <c r="H679" i="5"/>
  <c r="G679" i="5"/>
  <c r="F679" i="5"/>
  <c r="K678" i="5"/>
  <c r="J678" i="5"/>
  <c r="W678" i="5"/>
  <c r="I678" i="5"/>
  <c r="H678" i="5"/>
  <c r="G678" i="5"/>
  <c r="F678" i="5"/>
  <c r="V677" i="5"/>
  <c r="T677" i="5"/>
  <c r="R677" i="5"/>
  <c r="U677" i="5"/>
  <c r="S677" i="5"/>
  <c r="Q677" i="5"/>
  <c r="E677" i="5"/>
  <c r="D677" i="5"/>
  <c r="C677" i="5"/>
  <c r="B677" i="5"/>
  <c r="A677" i="5"/>
  <c r="C676" i="5"/>
  <c r="AA675" i="5"/>
  <c r="Z675" i="5"/>
  <c r="Y675" i="5"/>
  <c r="X675" i="5"/>
  <c r="O675" i="5"/>
  <c r="H675" i="5"/>
  <c r="P675" i="5"/>
  <c r="J675" i="5"/>
  <c r="I674" i="5"/>
  <c r="H674" i="5"/>
  <c r="G674" i="5"/>
  <c r="E674" i="5"/>
  <c r="K673" i="5"/>
  <c r="J673" i="5"/>
  <c r="I673" i="5"/>
  <c r="E673" i="5"/>
  <c r="K672" i="5"/>
  <c r="J672" i="5"/>
  <c r="I672" i="5"/>
  <c r="E672" i="5"/>
  <c r="K671" i="5"/>
  <c r="J671" i="5"/>
  <c r="I671" i="5"/>
  <c r="E671" i="5"/>
  <c r="K670" i="5"/>
  <c r="J670" i="5"/>
  <c r="H670" i="5"/>
  <c r="AA670" i="5"/>
  <c r="Z670" i="5"/>
  <c r="Y670" i="5"/>
  <c r="X670" i="5"/>
  <c r="I670" i="5"/>
  <c r="F670" i="5"/>
  <c r="V670" i="5"/>
  <c r="T670" i="5"/>
  <c r="R670" i="5"/>
  <c r="U670" i="5"/>
  <c r="S670" i="5"/>
  <c r="Q670" i="5"/>
  <c r="E670" i="5"/>
  <c r="D670" i="5"/>
  <c r="C670" i="5"/>
  <c r="B670" i="5"/>
  <c r="A670" i="5"/>
  <c r="K669" i="5"/>
  <c r="J669" i="5"/>
  <c r="I669" i="5"/>
  <c r="H669" i="5"/>
  <c r="G669" i="5"/>
  <c r="F669" i="5"/>
  <c r="K668" i="5"/>
  <c r="J668" i="5"/>
  <c r="W668" i="5"/>
  <c r="I668" i="5"/>
  <c r="H668" i="5"/>
  <c r="G668" i="5"/>
  <c r="F668" i="5"/>
  <c r="K667" i="5"/>
  <c r="J667" i="5"/>
  <c r="I667" i="5"/>
  <c r="H667" i="5"/>
  <c r="G667" i="5"/>
  <c r="F667" i="5"/>
  <c r="K666" i="5"/>
  <c r="J666" i="5"/>
  <c r="W666" i="5"/>
  <c r="I666" i="5"/>
  <c r="H666" i="5"/>
  <c r="G666" i="5"/>
  <c r="F666" i="5"/>
  <c r="V665" i="5"/>
  <c r="T665" i="5"/>
  <c r="R665" i="5"/>
  <c r="U665" i="5"/>
  <c r="S665" i="5"/>
  <c r="Q665" i="5"/>
  <c r="E665" i="5"/>
  <c r="D665" i="5"/>
  <c r="C665" i="5"/>
  <c r="B665" i="5"/>
  <c r="A665" i="5"/>
  <c r="AA664" i="5"/>
  <c r="Z664" i="5"/>
  <c r="Y664" i="5"/>
  <c r="X664" i="5"/>
  <c r="O664" i="5"/>
  <c r="H664" i="5"/>
  <c r="P664" i="5"/>
  <c r="J664" i="5"/>
  <c r="I663" i="5"/>
  <c r="H663" i="5"/>
  <c r="G663" i="5"/>
  <c r="E663" i="5"/>
  <c r="K662" i="5"/>
  <c r="J662" i="5"/>
  <c r="I662" i="5"/>
  <c r="E662" i="5"/>
  <c r="K661" i="5"/>
  <c r="J661" i="5"/>
  <c r="I661" i="5"/>
  <c r="E661" i="5"/>
  <c r="K660" i="5"/>
  <c r="J660" i="5"/>
  <c r="I660" i="5"/>
  <c r="E660" i="5"/>
  <c r="K659" i="5"/>
  <c r="J659" i="5"/>
  <c r="H659" i="5"/>
  <c r="AA659" i="5"/>
  <c r="Z659" i="5"/>
  <c r="Y659" i="5"/>
  <c r="X659" i="5"/>
  <c r="I659" i="5"/>
  <c r="F659" i="5"/>
  <c r="V659" i="5"/>
  <c r="T659" i="5"/>
  <c r="R659" i="5"/>
  <c r="U659" i="5"/>
  <c r="S659" i="5"/>
  <c r="Q659" i="5"/>
  <c r="E659" i="5"/>
  <c r="D659" i="5"/>
  <c r="C659" i="5"/>
  <c r="B659" i="5"/>
  <c r="A659" i="5"/>
  <c r="K658" i="5"/>
  <c r="J658" i="5"/>
  <c r="I658" i="5"/>
  <c r="H658" i="5"/>
  <c r="G658" i="5"/>
  <c r="F658" i="5"/>
  <c r="K657" i="5"/>
  <c r="J657" i="5"/>
  <c r="W657" i="5"/>
  <c r="I657" i="5"/>
  <c r="H657" i="5"/>
  <c r="G657" i="5"/>
  <c r="F657" i="5"/>
  <c r="K656" i="5"/>
  <c r="J656" i="5"/>
  <c r="I656" i="5"/>
  <c r="H656" i="5"/>
  <c r="G656" i="5"/>
  <c r="F656" i="5"/>
  <c r="K655" i="5"/>
  <c r="J655" i="5"/>
  <c r="W655" i="5"/>
  <c r="I655" i="5"/>
  <c r="H655" i="5"/>
  <c r="G655" i="5"/>
  <c r="F655" i="5"/>
  <c r="V654" i="5"/>
  <c r="T654" i="5"/>
  <c r="R654" i="5"/>
  <c r="U654" i="5"/>
  <c r="S654" i="5"/>
  <c r="Q654" i="5"/>
  <c r="E654" i="5"/>
  <c r="D654" i="5"/>
  <c r="C654" i="5"/>
  <c r="B654" i="5"/>
  <c r="A654" i="5"/>
  <c r="AA653" i="5"/>
  <c r="Z653" i="5"/>
  <c r="Y653" i="5"/>
  <c r="X653" i="5"/>
  <c r="O653" i="5"/>
  <c r="H653" i="5"/>
  <c r="P653" i="5"/>
  <c r="J653" i="5"/>
  <c r="I652" i="5"/>
  <c r="H652" i="5"/>
  <c r="G652" i="5"/>
  <c r="E652" i="5"/>
  <c r="K651" i="5"/>
  <c r="J651" i="5"/>
  <c r="I651" i="5"/>
  <c r="E651" i="5"/>
  <c r="K650" i="5"/>
  <c r="J650" i="5"/>
  <c r="I650" i="5"/>
  <c r="E650" i="5"/>
  <c r="K649" i="5"/>
  <c r="J649" i="5"/>
  <c r="I649" i="5"/>
  <c r="E649" i="5"/>
  <c r="K648" i="5"/>
  <c r="J648" i="5"/>
  <c r="H648" i="5"/>
  <c r="AA648" i="5"/>
  <c r="Z648" i="5"/>
  <c r="Y648" i="5"/>
  <c r="X648" i="5"/>
  <c r="I648" i="5"/>
  <c r="F648" i="5"/>
  <c r="V648" i="5"/>
  <c r="T648" i="5"/>
  <c r="R648" i="5"/>
  <c r="U648" i="5"/>
  <c r="S648" i="5"/>
  <c r="Q648" i="5"/>
  <c r="E648" i="5"/>
  <c r="D648" i="5"/>
  <c r="C648" i="5"/>
  <c r="B648" i="5"/>
  <c r="A648" i="5"/>
  <c r="K647" i="5"/>
  <c r="J647" i="5"/>
  <c r="H647" i="5"/>
  <c r="AA647" i="5"/>
  <c r="Z647" i="5"/>
  <c r="Y647" i="5"/>
  <c r="X647" i="5"/>
  <c r="I647" i="5"/>
  <c r="F647" i="5"/>
  <c r="V647" i="5"/>
  <c r="T647" i="5"/>
  <c r="R647" i="5"/>
  <c r="U647" i="5"/>
  <c r="S647" i="5"/>
  <c r="Q647" i="5"/>
  <c r="E647" i="5"/>
  <c r="D647" i="5"/>
  <c r="C647" i="5"/>
  <c r="B647" i="5"/>
  <c r="A647" i="5"/>
  <c r="K646" i="5"/>
  <c r="J646" i="5"/>
  <c r="I646" i="5"/>
  <c r="H646" i="5"/>
  <c r="G646" i="5"/>
  <c r="F646" i="5"/>
  <c r="K645" i="5"/>
  <c r="J645" i="5"/>
  <c r="W645" i="5"/>
  <c r="I645" i="5"/>
  <c r="H645" i="5"/>
  <c r="G645" i="5"/>
  <c r="F645" i="5"/>
  <c r="K644" i="5"/>
  <c r="J644" i="5"/>
  <c r="I644" i="5"/>
  <c r="H644" i="5"/>
  <c r="G644" i="5"/>
  <c r="F644" i="5"/>
  <c r="K643" i="5"/>
  <c r="J643" i="5"/>
  <c r="W643" i="5"/>
  <c r="I643" i="5"/>
  <c r="H643" i="5"/>
  <c r="G643" i="5"/>
  <c r="F643" i="5"/>
  <c r="V642" i="5"/>
  <c r="T642" i="5"/>
  <c r="R642" i="5"/>
  <c r="U642" i="5"/>
  <c r="S642" i="5"/>
  <c r="Q642" i="5"/>
  <c r="E642" i="5"/>
  <c r="D642" i="5"/>
  <c r="C642" i="5"/>
  <c r="B642" i="5"/>
  <c r="A642" i="5"/>
  <c r="AA641" i="5"/>
  <c r="Z641" i="5"/>
  <c r="Y641" i="5"/>
  <c r="X641" i="5"/>
  <c r="O641" i="5"/>
  <c r="H641" i="5"/>
  <c r="P641" i="5"/>
  <c r="J641" i="5"/>
  <c r="I640" i="5"/>
  <c r="H640" i="5"/>
  <c r="G640" i="5"/>
  <c r="E640" i="5"/>
  <c r="K639" i="5"/>
  <c r="J639" i="5"/>
  <c r="I639" i="5"/>
  <c r="E639" i="5"/>
  <c r="K638" i="5"/>
  <c r="J638" i="5"/>
  <c r="I638" i="5"/>
  <c r="E638" i="5"/>
  <c r="K637" i="5"/>
  <c r="J637" i="5"/>
  <c r="I637" i="5"/>
  <c r="E637" i="5"/>
  <c r="K636" i="5"/>
  <c r="J636" i="5"/>
  <c r="H636" i="5"/>
  <c r="AA636" i="5"/>
  <c r="Z636" i="5"/>
  <c r="Y636" i="5"/>
  <c r="X636" i="5"/>
  <c r="I636" i="5"/>
  <c r="F636" i="5"/>
  <c r="V636" i="5"/>
  <c r="T636" i="5"/>
  <c r="R636" i="5"/>
  <c r="U636" i="5"/>
  <c r="S636" i="5"/>
  <c r="Q636" i="5"/>
  <c r="E636" i="5"/>
  <c r="D636" i="5"/>
  <c r="C636" i="5"/>
  <c r="B636" i="5"/>
  <c r="A636" i="5"/>
  <c r="K635" i="5"/>
  <c r="J635" i="5"/>
  <c r="I635" i="5"/>
  <c r="H635" i="5"/>
  <c r="G635" i="5"/>
  <c r="F635" i="5"/>
  <c r="K634" i="5"/>
  <c r="J634" i="5"/>
  <c r="W634" i="5"/>
  <c r="I634" i="5"/>
  <c r="H634" i="5"/>
  <c r="G634" i="5"/>
  <c r="F634" i="5"/>
  <c r="K633" i="5"/>
  <c r="J633" i="5"/>
  <c r="I633" i="5"/>
  <c r="H633" i="5"/>
  <c r="G633" i="5"/>
  <c r="F633" i="5"/>
  <c r="K632" i="5"/>
  <c r="J632" i="5"/>
  <c r="W632" i="5"/>
  <c r="I632" i="5"/>
  <c r="H632" i="5"/>
  <c r="G632" i="5"/>
  <c r="F632" i="5"/>
  <c r="V631" i="5"/>
  <c r="T631" i="5"/>
  <c r="R631" i="5"/>
  <c r="U631" i="5"/>
  <c r="S631" i="5"/>
  <c r="Q631" i="5"/>
  <c r="E631" i="5"/>
  <c r="D631" i="5"/>
  <c r="C631" i="5"/>
  <c r="B631" i="5"/>
  <c r="A631" i="5"/>
  <c r="AA630" i="5"/>
  <c r="Z630" i="5"/>
  <c r="Y630" i="5"/>
  <c r="X630" i="5"/>
  <c r="O630" i="5"/>
  <c r="H630" i="5"/>
  <c r="P630" i="5"/>
  <c r="J630" i="5"/>
  <c r="I629" i="5"/>
  <c r="H629" i="5"/>
  <c r="G629" i="5"/>
  <c r="E629" i="5"/>
  <c r="K628" i="5"/>
  <c r="J628" i="5"/>
  <c r="I628" i="5"/>
  <c r="E628" i="5"/>
  <c r="K627" i="5"/>
  <c r="J627" i="5"/>
  <c r="I627" i="5"/>
  <c r="E627" i="5"/>
  <c r="K626" i="5"/>
  <c r="J626" i="5"/>
  <c r="I626" i="5"/>
  <c r="E626" i="5"/>
  <c r="K625" i="5"/>
  <c r="J625" i="5"/>
  <c r="H625" i="5"/>
  <c r="AA625" i="5"/>
  <c r="Z625" i="5"/>
  <c r="Y625" i="5"/>
  <c r="X625" i="5"/>
  <c r="I625" i="5"/>
  <c r="F625" i="5"/>
  <c r="V625" i="5"/>
  <c r="T625" i="5"/>
  <c r="R625" i="5"/>
  <c r="U625" i="5"/>
  <c r="S625" i="5"/>
  <c r="Q625" i="5"/>
  <c r="E625" i="5"/>
  <c r="D625" i="5"/>
  <c r="C625" i="5"/>
  <c r="B625" i="5"/>
  <c r="A625" i="5"/>
  <c r="K624" i="5"/>
  <c r="J624" i="5"/>
  <c r="W624" i="5"/>
  <c r="I624" i="5"/>
  <c r="H624" i="5"/>
  <c r="G624" i="5"/>
  <c r="F624" i="5"/>
  <c r="K623" i="5"/>
  <c r="J623" i="5"/>
  <c r="I623" i="5"/>
  <c r="H623" i="5"/>
  <c r="G623" i="5"/>
  <c r="F623" i="5"/>
  <c r="K622" i="5"/>
  <c r="J622" i="5"/>
  <c r="W622" i="5"/>
  <c r="I622" i="5"/>
  <c r="H622" i="5"/>
  <c r="G622" i="5"/>
  <c r="F622" i="5"/>
  <c r="V621" i="5"/>
  <c r="T621" i="5"/>
  <c r="R621" i="5"/>
  <c r="U621" i="5"/>
  <c r="S621" i="5"/>
  <c r="Q621" i="5"/>
  <c r="E621" i="5"/>
  <c r="D621" i="5"/>
  <c r="C621" i="5"/>
  <c r="B621" i="5"/>
  <c r="A621" i="5"/>
  <c r="AA620" i="5"/>
  <c r="Z620" i="5"/>
  <c r="Y620" i="5"/>
  <c r="X620" i="5"/>
  <c r="O620" i="5"/>
  <c r="H620" i="5"/>
  <c r="P620" i="5"/>
  <c r="J620" i="5"/>
  <c r="I619" i="5"/>
  <c r="H619" i="5"/>
  <c r="G619" i="5"/>
  <c r="E619" i="5"/>
  <c r="K618" i="5"/>
  <c r="J618" i="5"/>
  <c r="I618" i="5"/>
  <c r="E618" i="5"/>
  <c r="K617" i="5"/>
  <c r="J617" i="5"/>
  <c r="I617" i="5"/>
  <c r="E617" i="5"/>
  <c r="K616" i="5"/>
  <c r="J616" i="5"/>
  <c r="I616" i="5"/>
  <c r="E616" i="5"/>
  <c r="K615" i="5"/>
  <c r="J615" i="5"/>
  <c r="H615" i="5"/>
  <c r="AA615" i="5"/>
  <c r="Z615" i="5"/>
  <c r="Y615" i="5"/>
  <c r="X615" i="5"/>
  <c r="I615" i="5"/>
  <c r="F615" i="5"/>
  <c r="V615" i="5"/>
  <c r="T615" i="5"/>
  <c r="R615" i="5"/>
  <c r="U615" i="5"/>
  <c r="S615" i="5"/>
  <c r="Q615" i="5"/>
  <c r="E615" i="5"/>
  <c r="D615" i="5"/>
  <c r="C615" i="5"/>
  <c r="B615" i="5"/>
  <c r="A615" i="5"/>
  <c r="K614" i="5"/>
  <c r="J614" i="5"/>
  <c r="I614" i="5"/>
  <c r="H614" i="5"/>
  <c r="G614" i="5"/>
  <c r="F614" i="5"/>
  <c r="K613" i="5"/>
  <c r="J613" i="5"/>
  <c r="W613" i="5"/>
  <c r="I613" i="5"/>
  <c r="H613" i="5"/>
  <c r="G613" i="5"/>
  <c r="F613" i="5"/>
  <c r="K612" i="5"/>
  <c r="J612" i="5"/>
  <c r="I612" i="5"/>
  <c r="H612" i="5"/>
  <c r="G612" i="5"/>
  <c r="F612" i="5"/>
  <c r="K611" i="5"/>
  <c r="J611" i="5"/>
  <c r="W611" i="5"/>
  <c r="I611" i="5"/>
  <c r="H611" i="5"/>
  <c r="G611" i="5"/>
  <c r="F611" i="5"/>
  <c r="V610" i="5"/>
  <c r="T610" i="5"/>
  <c r="R610" i="5"/>
  <c r="U610" i="5"/>
  <c r="S610" i="5"/>
  <c r="Q610" i="5"/>
  <c r="E610" i="5"/>
  <c r="D610" i="5"/>
  <c r="C610" i="5"/>
  <c r="B610" i="5"/>
  <c r="A610" i="5"/>
  <c r="AA609" i="5"/>
  <c r="Z609" i="5"/>
  <c r="Y609" i="5"/>
  <c r="X609" i="5"/>
  <c r="O609" i="5"/>
  <c r="H609" i="5"/>
  <c r="P609" i="5"/>
  <c r="J609" i="5"/>
  <c r="I608" i="5"/>
  <c r="H608" i="5"/>
  <c r="G608" i="5"/>
  <c r="E608" i="5"/>
  <c r="K607" i="5"/>
  <c r="J607" i="5"/>
  <c r="I607" i="5"/>
  <c r="E607" i="5"/>
  <c r="K606" i="5"/>
  <c r="J606" i="5"/>
  <c r="I606" i="5"/>
  <c r="E606" i="5"/>
  <c r="K605" i="5"/>
  <c r="J605" i="5"/>
  <c r="I605" i="5"/>
  <c r="E605" i="5"/>
  <c r="K604" i="5"/>
  <c r="J604" i="5"/>
  <c r="H604" i="5"/>
  <c r="AA604" i="5"/>
  <c r="Z604" i="5"/>
  <c r="Y604" i="5"/>
  <c r="X604" i="5"/>
  <c r="I604" i="5"/>
  <c r="F604" i="5"/>
  <c r="V604" i="5"/>
  <c r="T604" i="5"/>
  <c r="R604" i="5"/>
  <c r="U604" i="5"/>
  <c r="S604" i="5"/>
  <c r="Q604" i="5"/>
  <c r="E604" i="5"/>
  <c r="D604" i="5"/>
  <c r="C604" i="5"/>
  <c r="B604" i="5"/>
  <c r="A604" i="5"/>
  <c r="K603" i="5"/>
  <c r="J603" i="5"/>
  <c r="W603" i="5"/>
  <c r="I603" i="5"/>
  <c r="H603" i="5"/>
  <c r="G603" i="5"/>
  <c r="F603" i="5"/>
  <c r="K602" i="5"/>
  <c r="J602" i="5"/>
  <c r="I602" i="5"/>
  <c r="H602" i="5"/>
  <c r="G602" i="5"/>
  <c r="F602" i="5"/>
  <c r="K601" i="5"/>
  <c r="J601" i="5"/>
  <c r="W601" i="5"/>
  <c r="I601" i="5"/>
  <c r="H601" i="5"/>
  <c r="G601" i="5"/>
  <c r="F601" i="5"/>
  <c r="V600" i="5"/>
  <c r="T600" i="5"/>
  <c r="R600" i="5"/>
  <c r="U600" i="5"/>
  <c r="S600" i="5"/>
  <c r="Q600" i="5"/>
  <c r="E600" i="5"/>
  <c r="D600" i="5"/>
  <c r="C600" i="5"/>
  <c r="B600" i="5"/>
  <c r="A600" i="5"/>
  <c r="AA599" i="5"/>
  <c r="Z599" i="5"/>
  <c r="Y599" i="5"/>
  <c r="X599" i="5"/>
  <c r="O599" i="5"/>
  <c r="H599" i="5"/>
  <c r="P599" i="5"/>
  <c r="J599" i="5"/>
  <c r="I598" i="5"/>
  <c r="H598" i="5"/>
  <c r="G598" i="5"/>
  <c r="E598" i="5"/>
  <c r="K597" i="5"/>
  <c r="J597" i="5"/>
  <c r="I597" i="5"/>
  <c r="E597" i="5"/>
  <c r="K596" i="5"/>
  <c r="J596" i="5"/>
  <c r="I596" i="5"/>
  <c r="E596" i="5"/>
  <c r="K595" i="5"/>
  <c r="J595" i="5"/>
  <c r="I595" i="5"/>
  <c r="E595" i="5"/>
  <c r="K594" i="5"/>
  <c r="J594" i="5"/>
  <c r="H594" i="5"/>
  <c r="AA594" i="5"/>
  <c r="Z594" i="5"/>
  <c r="Y594" i="5"/>
  <c r="X594" i="5"/>
  <c r="I594" i="5"/>
  <c r="F594" i="5"/>
  <c r="V594" i="5"/>
  <c r="T594" i="5"/>
  <c r="R594" i="5"/>
  <c r="U594" i="5"/>
  <c r="S594" i="5"/>
  <c r="Q594" i="5"/>
  <c r="E594" i="5"/>
  <c r="D594" i="5"/>
  <c r="C594" i="5"/>
  <c r="B594" i="5"/>
  <c r="A594" i="5"/>
  <c r="K593" i="5"/>
  <c r="J593" i="5"/>
  <c r="I593" i="5"/>
  <c r="H593" i="5"/>
  <c r="G593" i="5"/>
  <c r="F593" i="5"/>
  <c r="K592" i="5"/>
  <c r="J592" i="5"/>
  <c r="W592" i="5"/>
  <c r="I592" i="5"/>
  <c r="H592" i="5"/>
  <c r="G592" i="5"/>
  <c r="F592" i="5"/>
  <c r="K591" i="5"/>
  <c r="J591" i="5"/>
  <c r="I591" i="5"/>
  <c r="H591" i="5"/>
  <c r="G591" i="5"/>
  <c r="F591" i="5"/>
  <c r="K590" i="5"/>
  <c r="J590" i="5"/>
  <c r="W590" i="5"/>
  <c r="I590" i="5"/>
  <c r="H590" i="5"/>
  <c r="G590" i="5"/>
  <c r="F590" i="5"/>
  <c r="V589" i="5"/>
  <c r="T589" i="5"/>
  <c r="R589" i="5"/>
  <c r="U589" i="5"/>
  <c r="S589" i="5"/>
  <c r="Q589" i="5"/>
  <c r="E589" i="5"/>
  <c r="D589" i="5"/>
  <c r="C589" i="5"/>
  <c r="B589" i="5"/>
  <c r="A589" i="5"/>
  <c r="AA588" i="5"/>
  <c r="Z588" i="5"/>
  <c r="Y588" i="5"/>
  <c r="X588" i="5"/>
  <c r="O588" i="5"/>
  <c r="H588" i="5"/>
  <c r="P588" i="5"/>
  <c r="J588" i="5"/>
  <c r="I587" i="5"/>
  <c r="H587" i="5"/>
  <c r="G587" i="5"/>
  <c r="E587" i="5"/>
  <c r="K586" i="5"/>
  <c r="J586" i="5"/>
  <c r="I586" i="5"/>
  <c r="E586" i="5"/>
  <c r="K585" i="5"/>
  <c r="J585" i="5"/>
  <c r="I585" i="5"/>
  <c r="E585" i="5"/>
  <c r="K584" i="5"/>
  <c r="J584" i="5"/>
  <c r="I584" i="5"/>
  <c r="E584" i="5"/>
  <c r="K583" i="5"/>
  <c r="J583" i="5"/>
  <c r="I583" i="5"/>
  <c r="H583" i="5"/>
  <c r="G583" i="5"/>
  <c r="F583" i="5"/>
  <c r="K582" i="5"/>
  <c r="J582" i="5"/>
  <c r="W582" i="5"/>
  <c r="I582" i="5"/>
  <c r="H582" i="5"/>
  <c r="G582" i="5"/>
  <c r="F582" i="5"/>
  <c r="K581" i="5"/>
  <c r="J581" i="5"/>
  <c r="I581" i="5"/>
  <c r="H581" i="5"/>
  <c r="G581" i="5"/>
  <c r="F581" i="5"/>
  <c r="K580" i="5"/>
  <c r="J580" i="5"/>
  <c r="W580" i="5"/>
  <c r="I580" i="5"/>
  <c r="H580" i="5"/>
  <c r="G580" i="5"/>
  <c r="F580" i="5"/>
  <c r="V579" i="5"/>
  <c r="T579" i="5"/>
  <c r="R579" i="5"/>
  <c r="U579" i="5"/>
  <c r="S579" i="5"/>
  <c r="Q579" i="5"/>
  <c r="E579" i="5"/>
  <c r="D579" i="5"/>
  <c r="C579" i="5"/>
  <c r="B579" i="5"/>
  <c r="A579" i="5"/>
  <c r="C578" i="5"/>
  <c r="AA577" i="5"/>
  <c r="Z577" i="5"/>
  <c r="Y577" i="5"/>
  <c r="X577" i="5"/>
  <c r="O577" i="5"/>
  <c r="H577" i="5"/>
  <c r="P577" i="5"/>
  <c r="J577" i="5"/>
  <c r="I576" i="5"/>
  <c r="H576" i="5"/>
  <c r="G576" i="5"/>
  <c r="E576" i="5"/>
  <c r="K575" i="5"/>
  <c r="J575" i="5"/>
  <c r="I575" i="5"/>
  <c r="E575" i="5"/>
  <c r="K574" i="5"/>
  <c r="J574" i="5"/>
  <c r="I574" i="5"/>
  <c r="E574" i="5"/>
  <c r="K573" i="5"/>
  <c r="J573" i="5"/>
  <c r="I573" i="5"/>
  <c r="E573" i="5"/>
  <c r="K572" i="5"/>
  <c r="J572" i="5"/>
  <c r="H572" i="5"/>
  <c r="AA572" i="5"/>
  <c r="Z572" i="5"/>
  <c r="Y572" i="5"/>
  <c r="X572" i="5"/>
  <c r="I572" i="5"/>
  <c r="F572" i="5"/>
  <c r="V572" i="5"/>
  <c r="T572" i="5"/>
  <c r="R572" i="5"/>
  <c r="U572" i="5"/>
  <c r="S572" i="5"/>
  <c r="Q572" i="5"/>
  <c r="E572" i="5"/>
  <c r="D572" i="5"/>
  <c r="C572" i="5"/>
  <c r="B572" i="5"/>
  <c r="A572" i="5"/>
  <c r="K571" i="5"/>
  <c r="J571" i="5"/>
  <c r="H571" i="5"/>
  <c r="AA571" i="5"/>
  <c r="Z571" i="5"/>
  <c r="Y571" i="5"/>
  <c r="X571" i="5"/>
  <c r="I571" i="5"/>
  <c r="F571" i="5"/>
  <c r="V571" i="5"/>
  <c r="T571" i="5"/>
  <c r="R571" i="5"/>
  <c r="U571" i="5"/>
  <c r="S571" i="5"/>
  <c r="Q571" i="5"/>
  <c r="E571" i="5"/>
  <c r="D571" i="5"/>
  <c r="C571" i="5"/>
  <c r="B571" i="5"/>
  <c r="A571" i="5"/>
  <c r="K570" i="5"/>
  <c r="J570" i="5"/>
  <c r="I570" i="5"/>
  <c r="H570" i="5"/>
  <c r="G570" i="5"/>
  <c r="F570" i="5"/>
  <c r="K569" i="5"/>
  <c r="J569" i="5"/>
  <c r="W569" i="5"/>
  <c r="I569" i="5"/>
  <c r="H569" i="5"/>
  <c r="G569" i="5"/>
  <c r="F569" i="5"/>
  <c r="K568" i="5"/>
  <c r="J568" i="5"/>
  <c r="I568" i="5"/>
  <c r="H568" i="5"/>
  <c r="G568" i="5"/>
  <c r="F568" i="5"/>
  <c r="K567" i="5"/>
  <c r="J567" i="5"/>
  <c r="W567" i="5"/>
  <c r="I567" i="5"/>
  <c r="H567" i="5"/>
  <c r="G567" i="5"/>
  <c r="F567" i="5"/>
  <c r="V566" i="5"/>
  <c r="T566" i="5"/>
  <c r="R566" i="5"/>
  <c r="U566" i="5"/>
  <c r="S566" i="5"/>
  <c r="Q566" i="5"/>
  <c r="E566" i="5"/>
  <c r="D566" i="5"/>
  <c r="C566" i="5"/>
  <c r="B566" i="5"/>
  <c r="A566" i="5"/>
  <c r="AA565" i="5"/>
  <c r="Z565" i="5"/>
  <c r="Y565" i="5"/>
  <c r="X565" i="5"/>
  <c r="O565" i="5"/>
  <c r="H565" i="5"/>
  <c r="P565" i="5"/>
  <c r="J565" i="5"/>
  <c r="I564" i="5"/>
  <c r="H564" i="5"/>
  <c r="G564" i="5"/>
  <c r="E564" i="5"/>
  <c r="K563" i="5"/>
  <c r="J563" i="5"/>
  <c r="I563" i="5"/>
  <c r="E563" i="5"/>
  <c r="K562" i="5"/>
  <c r="J562" i="5"/>
  <c r="I562" i="5"/>
  <c r="E562" i="5"/>
  <c r="K561" i="5"/>
  <c r="J561" i="5"/>
  <c r="I561" i="5"/>
  <c r="E561" i="5"/>
  <c r="K560" i="5"/>
  <c r="J560" i="5"/>
  <c r="H560" i="5"/>
  <c r="AA560" i="5"/>
  <c r="Z560" i="5"/>
  <c r="Y560" i="5"/>
  <c r="X560" i="5"/>
  <c r="I560" i="5"/>
  <c r="F560" i="5"/>
  <c r="V560" i="5"/>
  <c r="T560" i="5"/>
  <c r="R560" i="5"/>
  <c r="U560" i="5"/>
  <c r="S560" i="5"/>
  <c r="Q560" i="5"/>
  <c r="E560" i="5"/>
  <c r="D560" i="5"/>
  <c r="C560" i="5"/>
  <c r="B560" i="5"/>
  <c r="A560" i="5"/>
  <c r="K559" i="5"/>
  <c r="J559" i="5"/>
  <c r="I559" i="5"/>
  <c r="H559" i="5"/>
  <c r="G559" i="5"/>
  <c r="F559" i="5"/>
  <c r="K558" i="5"/>
  <c r="J558" i="5"/>
  <c r="W558" i="5"/>
  <c r="I558" i="5"/>
  <c r="H558" i="5"/>
  <c r="G558" i="5"/>
  <c r="F558" i="5"/>
  <c r="K557" i="5"/>
  <c r="J557" i="5"/>
  <c r="I557" i="5"/>
  <c r="H557" i="5"/>
  <c r="G557" i="5"/>
  <c r="F557" i="5"/>
  <c r="K556" i="5"/>
  <c r="J556" i="5"/>
  <c r="W556" i="5"/>
  <c r="I556" i="5"/>
  <c r="H556" i="5"/>
  <c r="G556" i="5"/>
  <c r="F556" i="5"/>
  <c r="V555" i="5"/>
  <c r="T555" i="5"/>
  <c r="R555" i="5"/>
  <c r="U555" i="5"/>
  <c r="S555" i="5"/>
  <c r="Q555" i="5"/>
  <c r="E555" i="5"/>
  <c r="D555" i="5"/>
  <c r="C555" i="5"/>
  <c r="B555" i="5"/>
  <c r="A555" i="5"/>
  <c r="AA554" i="5"/>
  <c r="Z554" i="5"/>
  <c r="Y554" i="5"/>
  <c r="X554" i="5"/>
  <c r="O554" i="5"/>
  <c r="H554" i="5"/>
  <c r="P554" i="5"/>
  <c r="J554" i="5"/>
  <c r="I553" i="5"/>
  <c r="H553" i="5"/>
  <c r="G553" i="5"/>
  <c r="E553" i="5"/>
  <c r="K552" i="5"/>
  <c r="J552" i="5"/>
  <c r="I552" i="5"/>
  <c r="E552" i="5"/>
  <c r="K551" i="5"/>
  <c r="J551" i="5"/>
  <c r="I551" i="5"/>
  <c r="E551" i="5"/>
  <c r="K550" i="5"/>
  <c r="J550" i="5"/>
  <c r="I550" i="5"/>
  <c r="E550" i="5"/>
  <c r="K549" i="5"/>
  <c r="J549" i="5"/>
  <c r="H549" i="5"/>
  <c r="AA549" i="5"/>
  <c r="Z549" i="5"/>
  <c r="Y549" i="5"/>
  <c r="X549" i="5"/>
  <c r="I549" i="5"/>
  <c r="F549" i="5"/>
  <c r="V549" i="5"/>
  <c r="T549" i="5"/>
  <c r="R549" i="5"/>
  <c r="U549" i="5"/>
  <c r="S549" i="5"/>
  <c r="Q549" i="5"/>
  <c r="E549" i="5"/>
  <c r="D549" i="5"/>
  <c r="C549" i="5"/>
  <c r="B549" i="5"/>
  <c r="A549" i="5"/>
  <c r="K548" i="5"/>
  <c r="J548" i="5"/>
  <c r="H548" i="5"/>
  <c r="AA548" i="5"/>
  <c r="Z548" i="5"/>
  <c r="Y548" i="5"/>
  <c r="X548" i="5"/>
  <c r="I548" i="5"/>
  <c r="F548" i="5"/>
  <c r="V548" i="5"/>
  <c r="T548" i="5"/>
  <c r="R548" i="5"/>
  <c r="U548" i="5"/>
  <c r="S548" i="5"/>
  <c r="Q548" i="5"/>
  <c r="E548" i="5"/>
  <c r="D548" i="5"/>
  <c r="C548" i="5"/>
  <c r="B548" i="5"/>
  <c r="A548" i="5"/>
  <c r="K547" i="5"/>
  <c r="J547" i="5"/>
  <c r="I547" i="5"/>
  <c r="H547" i="5"/>
  <c r="G547" i="5"/>
  <c r="F547" i="5"/>
  <c r="K546" i="5"/>
  <c r="J546" i="5"/>
  <c r="W546" i="5"/>
  <c r="I546" i="5"/>
  <c r="H546" i="5"/>
  <c r="G546" i="5"/>
  <c r="F546" i="5"/>
  <c r="K545" i="5"/>
  <c r="J545" i="5"/>
  <c r="I545" i="5"/>
  <c r="H545" i="5"/>
  <c r="G545" i="5"/>
  <c r="F545" i="5"/>
  <c r="K544" i="5"/>
  <c r="J544" i="5"/>
  <c r="W544" i="5"/>
  <c r="I544" i="5"/>
  <c r="H544" i="5"/>
  <c r="G544" i="5"/>
  <c r="F544" i="5"/>
  <c r="V543" i="5"/>
  <c r="T543" i="5"/>
  <c r="R543" i="5"/>
  <c r="U543" i="5"/>
  <c r="S543" i="5"/>
  <c r="Q543" i="5"/>
  <c r="E543" i="5"/>
  <c r="D543" i="5"/>
  <c r="C543" i="5"/>
  <c r="B543" i="5"/>
  <c r="A543" i="5"/>
  <c r="AA542" i="5"/>
  <c r="Z542" i="5"/>
  <c r="Y542" i="5"/>
  <c r="X542" i="5"/>
  <c r="O542" i="5"/>
  <c r="H542" i="5"/>
  <c r="P542" i="5"/>
  <c r="J542" i="5"/>
  <c r="I541" i="5"/>
  <c r="H541" i="5"/>
  <c r="G541" i="5"/>
  <c r="E541" i="5"/>
  <c r="K540" i="5"/>
  <c r="J540" i="5"/>
  <c r="I540" i="5"/>
  <c r="E540" i="5"/>
  <c r="K539" i="5"/>
  <c r="J539" i="5"/>
  <c r="I539" i="5"/>
  <c r="E539" i="5"/>
  <c r="K538" i="5"/>
  <c r="J538" i="5"/>
  <c r="I538" i="5"/>
  <c r="E538" i="5"/>
  <c r="K537" i="5"/>
  <c r="J537" i="5"/>
  <c r="H537" i="5"/>
  <c r="AA537" i="5"/>
  <c r="Z537" i="5"/>
  <c r="Y537" i="5"/>
  <c r="X537" i="5"/>
  <c r="I537" i="5"/>
  <c r="F537" i="5"/>
  <c r="V537" i="5"/>
  <c r="T537" i="5"/>
  <c r="R537" i="5"/>
  <c r="U537" i="5"/>
  <c r="S537" i="5"/>
  <c r="Q537" i="5"/>
  <c r="E537" i="5"/>
  <c r="D537" i="5"/>
  <c r="C537" i="5"/>
  <c r="B537" i="5"/>
  <c r="A537" i="5"/>
  <c r="K536" i="5"/>
  <c r="J536" i="5"/>
  <c r="I536" i="5"/>
  <c r="H536" i="5"/>
  <c r="G536" i="5"/>
  <c r="F536" i="5"/>
  <c r="K535" i="5"/>
  <c r="J535" i="5"/>
  <c r="W535" i="5"/>
  <c r="I535" i="5"/>
  <c r="H535" i="5"/>
  <c r="G535" i="5"/>
  <c r="F535" i="5"/>
  <c r="K534" i="5"/>
  <c r="J534" i="5"/>
  <c r="I534" i="5"/>
  <c r="H534" i="5"/>
  <c r="G534" i="5"/>
  <c r="F534" i="5"/>
  <c r="K533" i="5"/>
  <c r="J533" i="5"/>
  <c r="W533" i="5"/>
  <c r="I533" i="5"/>
  <c r="H533" i="5"/>
  <c r="G533" i="5"/>
  <c r="F533" i="5"/>
  <c r="V532" i="5"/>
  <c r="T532" i="5"/>
  <c r="R532" i="5"/>
  <c r="U532" i="5"/>
  <c r="S532" i="5"/>
  <c r="Q532" i="5"/>
  <c r="E532" i="5"/>
  <c r="D532" i="5"/>
  <c r="C532" i="5"/>
  <c r="B532" i="5"/>
  <c r="A532" i="5"/>
  <c r="AA531" i="5"/>
  <c r="Z531" i="5"/>
  <c r="Y531" i="5"/>
  <c r="X531" i="5"/>
  <c r="O531" i="5"/>
  <c r="H531" i="5"/>
  <c r="P531" i="5"/>
  <c r="J531" i="5"/>
  <c r="I530" i="5"/>
  <c r="H530" i="5"/>
  <c r="G530" i="5"/>
  <c r="E530" i="5"/>
  <c r="K529" i="5"/>
  <c r="J529" i="5"/>
  <c r="I529" i="5"/>
  <c r="E529" i="5"/>
  <c r="K528" i="5"/>
  <c r="J528" i="5"/>
  <c r="I528" i="5"/>
  <c r="E528" i="5"/>
  <c r="K527" i="5"/>
  <c r="J527" i="5"/>
  <c r="I527" i="5"/>
  <c r="E527" i="5"/>
  <c r="K526" i="5"/>
  <c r="J526" i="5"/>
  <c r="H526" i="5"/>
  <c r="AA526" i="5"/>
  <c r="Z526" i="5"/>
  <c r="Y526" i="5"/>
  <c r="X526" i="5"/>
  <c r="I526" i="5"/>
  <c r="F526" i="5"/>
  <c r="V526" i="5"/>
  <c r="T526" i="5"/>
  <c r="R526" i="5"/>
  <c r="U526" i="5"/>
  <c r="S526" i="5"/>
  <c r="Q526" i="5"/>
  <c r="E526" i="5"/>
  <c r="D526" i="5"/>
  <c r="C526" i="5"/>
  <c r="B526" i="5"/>
  <c r="A526" i="5"/>
  <c r="K525" i="5"/>
  <c r="J525" i="5"/>
  <c r="W525" i="5"/>
  <c r="I525" i="5"/>
  <c r="H525" i="5"/>
  <c r="G525" i="5"/>
  <c r="F525" i="5"/>
  <c r="K524" i="5"/>
  <c r="J524" i="5"/>
  <c r="I524" i="5"/>
  <c r="H524" i="5"/>
  <c r="G524" i="5"/>
  <c r="F524" i="5"/>
  <c r="K523" i="5"/>
  <c r="J523" i="5"/>
  <c r="W523" i="5"/>
  <c r="I523" i="5"/>
  <c r="H523" i="5"/>
  <c r="G523" i="5"/>
  <c r="F523" i="5"/>
  <c r="V522" i="5"/>
  <c r="T522" i="5"/>
  <c r="R522" i="5"/>
  <c r="U522" i="5"/>
  <c r="S522" i="5"/>
  <c r="Q522" i="5"/>
  <c r="E522" i="5"/>
  <c r="D522" i="5"/>
  <c r="C522" i="5"/>
  <c r="B522" i="5"/>
  <c r="A522" i="5"/>
  <c r="AA521" i="5"/>
  <c r="Z521" i="5"/>
  <c r="Y521" i="5"/>
  <c r="X521" i="5"/>
  <c r="O521" i="5"/>
  <c r="H521" i="5"/>
  <c r="P521" i="5"/>
  <c r="J521" i="5"/>
  <c r="I520" i="5"/>
  <c r="H520" i="5"/>
  <c r="G520" i="5"/>
  <c r="E520" i="5"/>
  <c r="K519" i="5"/>
  <c r="J519" i="5"/>
  <c r="I519" i="5"/>
  <c r="E519" i="5"/>
  <c r="K518" i="5"/>
  <c r="J518" i="5"/>
  <c r="I518" i="5"/>
  <c r="E518" i="5"/>
  <c r="K517" i="5"/>
  <c r="J517" i="5"/>
  <c r="I517" i="5"/>
  <c r="E517" i="5"/>
  <c r="K516" i="5"/>
  <c r="J516" i="5"/>
  <c r="H516" i="5"/>
  <c r="AA516" i="5"/>
  <c r="Z516" i="5"/>
  <c r="Y516" i="5"/>
  <c r="X516" i="5"/>
  <c r="I516" i="5"/>
  <c r="F516" i="5"/>
  <c r="V516" i="5"/>
  <c r="T516" i="5"/>
  <c r="R516" i="5"/>
  <c r="U516" i="5"/>
  <c r="S516" i="5"/>
  <c r="Q516" i="5"/>
  <c r="E516" i="5"/>
  <c r="D516" i="5"/>
  <c r="C516" i="5"/>
  <c r="B516" i="5"/>
  <c r="A516" i="5"/>
  <c r="K515" i="5"/>
  <c r="J515" i="5"/>
  <c r="I515" i="5"/>
  <c r="H515" i="5"/>
  <c r="G515" i="5"/>
  <c r="F515" i="5"/>
  <c r="K514" i="5"/>
  <c r="J514" i="5"/>
  <c r="W514" i="5"/>
  <c r="I514" i="5"/>
  <c r="H514" i="5"/>
  <c r="G514" i="5"/>
  <c r="F514" i="5"/>
  <c r="K513" i="5"/>
  <c r="J513" i="5"/>
  <c r="I513" i="5"/>
  <c r="H513" i="5"/>
  <c r="G513" i="5"/>
  <c r="F513" i="5"/>
  <c r="K512" i="5"/>
  <c r="J512" i="5"/>
  <c r="W512" i="5"/>
  <c r="I512" i="5"/>
  <c r="H512" i="5"/>
  <c r="G512" i="5"/>
  <c r="F512" i="5"/>
  <c r="V511" i="5"/>
  <c r="T511" i="5"/>
  <c r="R511" i="5"/>
  <c r="U511" i="5"/>
  <c r="S511" i="5"/>
  <c r="Q511" i="5"/>
  <c r="E511" i="5"/>
  <c r="D511" i="5"/>
  <c r="C511" i="5"/>
  <c r="B511" i="5"/>
  <c r="A511" i="5"/>
  <c r="AA510" i="5"/>
  <c r="Z510" i="5"/>
  <c r="Y510" i="5"/>
  <c r="X510" i="5"/>
  <c r="O510" i="5"/>
  <c r="H510" i="5"/>
  <c r="P510" i="5"/>
  <c r="J510" i="5"/>
  <c r="I509" i="5"/>
  <c r="H509" i="5"/>
  <c r="G509" i="5"/>
  <c r="E509" i="5"/>
  <c r="K508" i="5"/>
  <c r="J508" i="5"/>
  <c r="I508" i="5"/>
  <c r="E508" i="5"/>
  <c r="K507" i="5"/>
  <c r="J507" i="5"/>
  <c r="I507" i="5"/>
  <c r="E507" i="5"/>
  <c r="K506" i="5"/>
  <c r="J506" i="5"/>
  <c r="I506" i="5"/>
  <c r="E506" i="5"/>
  <c r="K505" i="5"/>
  <c r="J505" i="5"/>
  <c r="H505" i="5"/>
  <c r="AA505" i="5"/>
  <c r="Z505" i="5"/>
  <c r="Y505" i="5"/>
  <c r="X505" i="5"/>
  <c r="I505" i="5"/>
  <c r="F505" i="5"/>
  <c r="V505" i="5"/>
  <c r="T505" i="5"/>
  <c r="R505" i="5"/>
  <c r="U505" i="5"/>
  <c r="S505" i="5"/>
  <c r="Q505" i="5"/>
  <c r="E505" i="5"/>
  <c r="D505" i="5"/>
  <c r="C505" i="5"/>
  <c r="B505" i="5"/>
  <c r="A505" i="5"/>
  <c r="K504" i="5"/>
  <c r="J504" i="5"/>
  <c r="W504" i="5"/>
  <c r="I504" i="5"/>
  <c r="H504" i="5"/>
  <c r="G504" i="5"/>
  <c r="F504" i="5"/>
  <c r="K503" i="5"/>
  <c r="J503" i="5"/>
  <c r="I503" i="5"/>
  <c r="H503" i="5"/>
  <c r="G503" i="5"/>
  <c r="F503" i="5"/>
  <c r="K502" i="5"/>
  <c r="J502" i="5"/>
  <c r="W502" i="5"/>
  <c r="I502" i="5"/>
  <c r="H502" i="5"/>
  <c r="G502" i="5"/>
  <c r="F502" i="5"/>
  <c r="V501" i="5"/>
  <c r="T501" i="5"/>
  <c r="R501" i="5"/>
  <c r="U501" i="5"/>
  <c r="S501" i="5"/>
  <c r="Q501" i="5"/>
  <c r="E501" i="5"/>
  <c r="D501" i="5"/>
  <c r="C501" i="5"/>
  <c r="B501" i="5"/>
  <c r="A501" i="5"/>
  <c r="AA500" i="5"/>
  <c r="Z500" i="5"/>
  <c r="Y500" i="5"/>
  <c r="X500" i="5"/>
  <c r="O500" i="5"/>
  <c r="H500" i="5"/>
  <c r="P500" i="5"/>
  <c r="J500" i="5"/>
  <c r="I499" i="5"/>
  <c r="H499" i="5"/>
  <c r="G499" i="5"/>
  <c r="E499" i="5"/>
  <c r="K498" i="5"/>
  <c r="J498" i="5"/>
  <c r="I498" i="5"/>
  <c r="E498" i="5"/>
  <c r="K497" i="5"/>
  <c r="J497" i="5"/>
  <c r="I497" i="5"/>
  <c r="E497" i="5"/>
  <c r="K496" i="5"/>
  <c r="J496" i="5"/>
  <c r="I496" i="5"/>
  <c r="E496" i="5"/>
  <c r="K495" i="5"/>
  <c r="J495" i="5"/>
  <c r="H495" i="5"/>
  <c r="AA495" i="5"/>
  <c r="Z495" i="5"/>
  <c r="Y495" i="5"/>
  <c r="X495" i="5"/>
  <c r="I495" i="5"/>
  <c r="F495" i="5"/>
  <c r="V495" i="5"/>
  <c r="T495" i="5"/>
  <c r="R495" i="5"/>
  <c r="U495" i="5"/>
  <c r="S495" i="5"/>
  <c r="Q495" i="5"/>
  <c r="E495" i="5"/>
  <c r="D495" i="5"/>
  <c r="C495" i="5"/>
  <c r="B495" i="5"/>
  <c r="A495" i="5"/>
  <c r="K494" i="5"/>
  <c r="J494" i="5"/>
  <c r="I494" i="5"/>
  <c r="H494" i="5"/>
  <c r="G494" i="5"/>
  <c r="F494" i="5"/>
  <c r="K493" i="5"/>
  <c r="J493" i="5"/>
  <c r="W493" i="5"/>
  <c r="I493" i="5"/>
  <c r="H493" i="5"/>
  <c r="G493" i="5"/>
  <c r="F493" i="5"/>
  <c r="K492" i="5"/>
  <c r="J492" i="5"/>
  <c r="I492" i="5"/>
  <c r="H492" i="5"/>
  <c r="G492" i="5"/>
  <c r="F492" i="5"/>
  <c r="K491" i="5"/>
  <c r="J491" i="5"/>
  <c r="W491" i="5"/>
  <c r="I491" i="5"/>
  <c r="H491" i="5"/>
  <c r="G491" i="5"/>
  <c r="F491" i="5"/>
  <c r="V490" i="5"/>
  <c r="T490" i="5"/>
  <c r="R490" i="5"/>
  <c r="U490" i="5"/>
  <c r="S490" i="5"/>
  <c r="Q490" i="5"/>
  <c r="E490" i="5"/>
  <c r="D490" i="5"/>
  <c r="C490" i="5"/>
  <c r="B490" i="5"/>
  <c r="A490" i="5"/>
  <c r="AA489" i="5"/>
  <c r="Z489" i="5"/>
  <c r="Y489" i="5"/>
  <c r="X489" i="5"/>
  <c r="O489" i="5"/>
  <c r="H489" i="5"/>
  <c r="P489" i="5"/>
  <c r="J489" i="5"/>
  <c r="I488" i="5"/>
  <c r="H488" i="5"/>
  <c r="G488" i="5"/>
  <c r="E488" i="5"/>
  <c r="K487" i="5"/>
  <c r="J487" i="5"/>
  <c r="I487" i="5"/>
  <c r="E487" i="5"/>
  <c r="K486" i="5"/>
  <c r="J486" i="5"/>
  <c r="I486" i="5"/>
  <c r="E486" i="5"/>
  <c r="K485" i="5"/>
  <c r="J485" i="5"/>
  <c r="I485" i="5"/>
  <c r="E485" i="5"/>
  <c r="K484" i="5"/>
  <c r="J484" i="5"/>
  <c r="I484" i="5"/>
  <c r="H484" i="5"/>
  <c r="G484" i="5"/>
  <c r="F484" i="5"/>
  <c r="K483" i="5"/>
  <c r="J483" i="5"/>
  <c r="W483" i="5"/>
  <c r="I483" i="5"/>
  <c r="H483" i="5"/>
  <c r="G483" i="5"/>
  <c r="F483" i="5"/>
  <c r="K482" i="5"/>
  <c r="J482" i="5"/>
  <c r="I482" i="5"/>
  <c r="H482" i="5"/>
  <c r="G482" i="5"/>
  <c r="F482" i="5"/>
  <c r="K481" i="5"/>
  <c r="J481" i="5"/>
  <c r="W481" i="5"/>
  <c r="I481" i="5"/>
  <c r="H481" i="5"/>
  <c r="G481" i="5"/>
  <c r="F481" i="5"/>
  <c r="V480" i="5"/>
  <c r="T480" i="5"/>
  <c r="R480" i="5"/>
  <c r="U480" i="5"/>
  <c r="S480" i="5"/>
  <c r="Q480" i="5"/>
  <c r="E480" i="5"/>
  <c r="D480" i="5"/>
  <c r="C480" i="5"/>
  <c r="B480" i="5"/>
  <c r="A480" i="5"/>
  <c r="C479" i="5"/>
  <c r="AA478" i="5"/>
  <c r="Z478" i="5"/>
  <c r="Y478" i="5"/>
  <c r="X478" i="5"/>
  <c r="O478" i="5"/>
  <c r="H478" i="5"/>
  <c r="P478" i="5"/>
  <c r="J478" i="5"/>
  <c r="I477" i="5"/>
  <c r="H477" i="5"/>
  <c r="G477" i="5"/>
  <c r="E477" i="5"/>
  <c r="K476" i="5"/>
  <c r="J476" i="5"/>
  <c r="I476" i="5"/>
  <c r="E476" i="5"/>
  <c r="K475" i="5"/>
  <c r="J475" i="5"/>
  <c r="I475" i="5"/>
  <c r="E475" i="5"/>
  <c r="K474" i="5"/>
  <c r="J474" i="5"/>
  <c r="I474" i="5"/>
  <c r="E474" i="5"/>
  <c r="K473" i="5"/>
  <c r="J473" i="5"/>
  <c r="H473" i="5"/>
  <c r="AA473" i="5"/>
  <c r="Z473" i="5"/>
  <c r="Y473" i="5"/>
  <c r="X473" i="5"/>
  <c r="I473" i="5"/>
  <c r="F473" i="5"/>
  <c r="V473" i="5"/>
  <c r="T473" i="5"/>
  <c r="R473" i="5"/>
  <c r="U473" i="5"/>
  <c r="S473" i="5"/>
  <c r="Q473" i="5"/>
  <c r="E473" i="5"/>
  <c r="D473" i="5"/>
  <c r="C473" i="5"/>
  <c r="B473" i="5"/>
  <c r="A473" i="5"/>
  <c r="K472" i="5"/>
  <c r="J472" i="5"/>
  <c r="H472" i="5"/>
  <c r="AA472" i="5"/>
  <c r="Z472" i="5"/>
  <c r="Y472" i="5"/>
  <c r="X472" i="5"/>
  <c r="I472" i="5"/>
  <c r="F472" i="5"/>
  <c r="V472" i="5"/>
  <c r="T472" i="5"/>
  <c r="R472" i="5"/>
  <c r="U472" i="5"/>
  <c r="S472" i="5"/>
  <c r="Q472" i="5"/>
  <c r="E472" i="5"/>
  <c r="D472" i="5"/>
  <c r="C472" i="5"/>
  <c r="B472" i="5"/>
  <c r="A472" i="5"/>
  <c r="K471" i="5"/>
  <c r="J471" i="5"/>
  <c r="I471" i="5"/>
  <c r="H471" i="5"/>
  <c r="G471" i="5"/>
  <c r="F471" i="5"/>
  <c r="K470" i="5"/>
  <c r="J470" i="5"/>
  <c r="W470" i="5"/>
  <c r="I470" i="5"/>
  <c r="H470" i="5"/>
  <c r="G470" i="5"/>
  <c r="F470" i="5"/>
  <c r="K469" i="5"/>
  <c r="J469" i="5"/>
  <c r="I469" i="5"/>
  <c r="H469" i="5"/>
  <c r="G469" i="5"/>
  <c r="F469" i="5"/>
  <c r="K468" i="5"/>
  <c r="J468" i="5"/>
  <c r="W468" i="5"/>
  <c r="I468" i="5"/>
  <c r="H468" i="5"/>
  <c r="G468" i="5"/>
  <c r="F468" i="5"/>
  <c r="V467" i="5"/>
  <c r="T467" i="5"/>
  <c r="R467" i="5"/>
  <c r="U467" i="5"/>
  <c r="S467" i="5"/>
  <c r="Q467" i="5"/>
  <c r="E467" i="5"/>
  <c r="D467" i="5"/>
  <c r="C467" i="5"/>
  <c r="B467" i="5"/>
  <c r="A467" i="5"/>
  <c r="AA466" i="5"/>
  <c r="Z466" i="5"/>
  <c r="Y466" i="5"/>
  <c r="X466" i="5"/>
  <c r="O466" i="5"/>
  <c r="H466" i="5"/>
  <c r="P466" i="5"/>
  <c r="J466" i="5"/>
  <c r="I465" i="5"/>
  <c r="H465" i="5"/>
  <c r="G465" i="5"/>
  <c r="E465" i="5"/>
  <c r="K464" i="5"/>
  <c r="J464" i="5"/>
  <c r="I464" i="5"/>
  <c r="E464" i="5"/>
  <c r="K463" i="5"/>
  <c r="J463" i="5"/>
  <c r="I463" i="5"/>
  <c r="E463" i="5"/>
  <c r="K462" i="5"/>
  <c r="J462" i="5"/>
  <c r="I462" i="5"/>
  <c r="E462" i="5"/>
  <c r="K461" i="5"/>
  <c r="J461" i="5"/>
  <c r="H461" i="5"/>
  <c r="AA461" i="5"/>
  <c r="Z461" i="5"/>
  <c r="Y461" i="5"/>
  <c r="X461" i="5"/>
  <c r="I461" i="5"/>
  <c r="F461" i="5"/>
  <c r="V461" i="5"/>
  <c r="T461" i="5"/>
  <c r="R461" i="5"/>
  <c r="U461" i="5"/>
  <c r="S461" i="5"/>
  <c r="Q461" i="5"/>
  <c r="E461" i="5"/>
  <c r="D461" i="5"/>
  <c r="C461" i="5"/>
  <c r="B461" i="5"/>
  <c r="A461" i="5"/>
  <c r="K460" i="5"/>
  <c r="J460" i="5"/>
  <c r="H460" i="5"/>
  <c r="AA460" i="5"/>
  <c r="Z460" i="5"/>
  <c r="Y460" i="5"/>
  <c r="X460" i="5"/>
  <c r="I460" i="5"/>
  <c r="F460" i="5"/>
  <c r="V460" i="5"/>
  <c r="T460" i="5"/>
  <c r="R460" i="5"/>
  <c r="U460" i="5"/>
  <c r="S460" i="5"/>
  <c r="Q460" i="5"/>
  <c r="E460" i="5"/>
  <c r="D460" i="5"/>
  <c r="C460" i="5"/>
  <c r="B460" i="5"/>
  <c r="A460" i="5"/>
  <c r="K459" i="5"/>
  <c r="J459" i="5"/>
  <c r="H459" i="5"/>
  <c r="AA459" i="5"/>
  <c r="Z459" i="5"/>
  <c r="Y459" i="5"/>
  <c r="X459" i="5"/>
  <c r="I459" i="5"/>
  <c r="F459" i="5"/>
  <c r="V459" i="5"/>
  <c r="T459" i="5"/>
  <c r="R459" i="5"/>
  <c r="U459" i="5"/>
  <c r="S459" i="5"/>
  <c r="Q459" i="5"/>
  <c r="E459" i="5"/>
  <c r="D459" i="5"/>
  <c r="C459" i="5"/>
  <c r="B459" i="5"/>
  <c r="A459" i="5"/>
  <c r="K458" i="5"/>
  <c r="J458" i="5"/>
  <c r="I458" i="5"/>
  <c r="H458" i="5"/>
  <c r="G458" i="5"/>
  <c r="F458" i="5"/>
  <c r="K457" i="5"/>
  <c r="J457" i="5"/>
  <c r="W457" i="5"/>
  <c r="I457" i="5"/>
  <c r="H457" i="5"/>
  <c r="G457" i="5"/>
  <c r="F457" i="5"/>
  <c r="K456" i="5"/>
  <c r="J456" i="5"/>
  <c r="I456" i="5"/>
  <c r="H456" i="5"/>
  <c r="G456" i="5"/>
  <c r="F456" i="5"/>
  <c r="K455" i="5"/>
  <c r="J455" i="5"/>
  <c r="W455" i="5"/>
  <c r="I455" i="5"/>
  <c r="H455" i="5"/>
  <c r="G455" i="5"/>
  <c r="F455" i="5"/>
  <c r="V454" i="5"/>
  <c r="T454" i="5"/>
  <c r="R454" i="5"/>
  <c r="U454" i="5"/>
  <c r="S454" i="5"/>
  <c r="Q454" i="5"/>
  <c r="E454" i="5"/>
  <c r="D454" i="5"/>
  <c r="C454" i="5"/>
  <c r="B454" i="5"/>
  <c r="A454" i="5"/>
  <c r="AA453" i="5"/>
  <c r="Z453" i="5"/>
  <c r="Y453" i="5"/>
  <c r="X453" i="5"/>
  <c r="O453" i="5"/>
  <c r="H453" i="5"/>
  <c r="P453" i="5"/>
  <c r="J453" i="5"/>
  <c r="I452" i="5"/>
  <c r="H452" i="5"/>
  <c r="G452" i="5"/>
  <c r="E452" i="5"/>
  <c r="K451" i="5"/>
  <c r="J451" i="5"/>
  <c r="I451" i="5"/>
  <c r="E451" i="5"/>
  <c r="K450" i="5"/>
  <c r="J450" i="5"/>
  <c r="I450" i="5"/>
  <c r="E450" i="5"/>
  <c r="K449" i="5"/>
  <c r="J449" i="5"/>
  <c r="I449" i="5"/>
  <c r="E449" i="5"/>
  <c r="K448" i="5"/>
  <c r="J448" i="5"/>
  <c r="H448" i="5"/>
  <c r="AA448" i="5"/>
  <c r="Z448" i="5"/>
  <c r="Y448" i="5"/>
  <c r="X448" i="5"/>
  <c r="I448" i="5"/>
  <c r="F448" i="5"/>
  <c r="V448" i="5"/>
  <c r="T448" i="5"/>
  <c r="R448" i="5"/>
  <c r="U448" i="5"/>
  <c r="S448" i="5"/>
  <c r="Q448" i="5"/>
  <c r="E448" i="5"/>
  <c r="D448" i="5"/>
  <c r="C448" i="5"/>
  <c r="B448" i="5"/>
  <c r="A448" i="5"/>
  <c r="K447" i="5"/>
  <c r="J447" i="5"/>
  <c r="I447" i="5"/>
  <c r="H447" i="5"/>
  <c r="G447" i="5"/>
  <c r="F447" i="5"/>
  <c r="K446" i="5"/>
  <c r="J446" i="5"/>
  <c r="W446" i="5"/>
  <c r="I446" i="5"/>
  <c r="H446" i="5"/>
  <c r="G446" i="5"/>
  <c r="F446" i="5"/>
  <c r="K445" i="5"/>
  <c r="J445" i="5"/>
  <c r="I445" i="5"/>
  <c r="H445" i="5"/>
  <c r="G445" i="5"/>
  <c r="F445" i="5"/>
  <c r="K444" i="5"/>
  <c r="J444" i="5"/>
  <c r="W444" i="5"/>
  <c r="I444" i="5"/>
  <c r="H444" i="5"/>
  <c r="G444" i="5"/>
  <c r="F444" i="5"/>
  <c r="V443" i="5"/>
  <c r="T443" i="5"/>
  <c r="R443" i="5"/>
  <c r="U443" i="5"/>
  <c r="S443" i="5"/>
  <c r="Q443" i="5"/>
  <c r="E443" i="5"/>
  <c r="D443" i="5"/>
  <c r="C443" i="5"/>
  <c r="B443" i="5"/>
  <c r="A443" i="5"/>
  <c r="AA442" i="5"/>
  <c r="Z442" i="5"/>
  <c r="Y442" i="5"/>
  <c r="X442" i="5"/>
  <c r="O442" i="5"/>
  <c r="H442" i="5"/>
  <c r="P442" i="5"/>
  <c r="J442" i="5"/>
  <c r="I441" i="5"/>
  <c r="H441" i="5"/>
  <c r="G441" i="5"/>
  <c r="E441" i="5"/>
  <c r="K440" i="5"/>
  <c r="J440" i="5"/>
  <c r="I440" i="5"/>
  <c r="E440" i="5"/>
  <c r="K439" i="5"/>
  <c r="J439" i="5"/>
  <c r="I439" i="5"/>
  <c r="E439" i="5"/>
  <c r="K438" i="5"/>
  <c r="J438" i="5"/>
  <c r="I438" i="5"/>
  <c r="E438" i="5"/>
  <c r="K437" i="5"/>
  <c r="J437" i="5"/>
  <c r="H437" i="5"/>
  <c r="AA437" i="5"/>
  <c r="Z437" i="5"/>
  <c r="Y437" i="5"/>
  <c r="X437" i="5"/>
  <c r="I437" i="5"/>
  <c r="F437" i="5"/>
  <c r="V437" i="5"/>
  <c r="T437" i="5"/>
  <c r="R437" i="5"/>
  <c r="U437" i="5"/>
  <c r="S437" i="5"/>
  <c r="Q437" i="5"/>
  <c r="E437" i="5"/>
  <c r="D437" i="5"/>
  <c r="C437" i="5"/>
  <c r="B437" i="5"/>
  <c r="A437" i="5"/>
  <c r="K436" i="5"/>
  <c r="J436" i="5"/>
  <c r="I436" i="5"/>
  <c r="H436" i="5"/>
  <c r="G436" i="5"/>
  <c r="F436" i="5"/>
  <c r="K435" i="5"/>
  <c r="J435" i="5"/>
  <c r="W435" i="5"/>
  <c r="I435" i="5"/>
  <c r="H435" i="5"/>
  <c r="G435" i="5"/>
  <c r="F435" i="5"/>
  <c r="K434" i="5"/>
  <c r="J434" i="5"/>
  <c r="I434" i="5"/>
  <c r="H434" i="5"/>
  <c r="G434" i="5"/>
  <c r="F434" i="5"/>
  <c r="K433" i="5"/>
  <c r="J433" i="5"/>
  <c r="W433" i="5"/>
  <c r="I433" i="5"/>
  <c r="H433" i="5"/>
  <c r="G433" i="5"/>
  <c r="F433" i="5"/>
  <c r="V432" i="5"/>
  <c r="T432" i="5"/>
  <c r="R432" i="5"/>
  <c r="U432" i="5"/>
  <c r="S432" i="5"/>
  <c r="Q432" i="5"/>
  <c r="E432" i="5"/>
  <c r="D432" i="5"/>
  <c r="C432" i="5"/>
  <c r="B432" i="5"/>
  <c r="A432" i="5"/>
  <c r="AA431" i="5"/>
  <c r="Z431" i="5"/>
  <c r="Y431" i="5"/>
  <c r="X431" i="5"/>
  <c r="O431" i="5"/>
  <c r="H431" i="5"/>
  <c r="P431" i="5"/>
  <c r="J431" i="5"/>
  <c r="I430" i="5"/>
  <c r="H430" i="5"/>
  <c r="G430" i="5"/>
  <c r="E430" i="5"/>
  <c r="K429" i="5"/>
  <c r="J429" i="5"/>
  <c r="I429" i="5"/>
  <c r="E429" i="5"/>
  <c r="K428" i="5"/>
  <c r="J428" i="5"/>
  <c r="I428" i="5"/>
  <c r="E428" i="5"/>
  <c r="K427" i="5"/>
  <c r="J427" i="5"/>
  <c r="I427" i="5"/>
  <c r="E427" i="5"/>
  <c r="K426" i="5"/>
  <c r="J426" i="5"/>
  <c r="H426" i="5"/>
  <c r="AA426" i="5"/>
  <c r="Z426" i="5"/>
  <c r="Y426" i="5"/>
  <c r="X426" i="5"/>
  <c r="I426" i="5"/>
  <c r="F426" i="5"/>
  <c r="V426" i="5"/>
  <c r="T426" i="5"/>
  <c r="R426" i="5"/>
  <c r="U426" i="5"/>
  <c r="S426" i="5"/>
  <c r="Q426" i="5"/>
  <c r="E426" i="5"/>
  <c r="D426" i="5"/>
  <c r="C426" i="5"/>
  <c r="B426" i="5"/>
  <c r="A426" i="5"/>
  <c r="K425" i="5"/>
  <c r="J425" i="5"/>
  <c r="W425" i="5"/>
  <c r="I425" i="5"/>
  <c r="H425" i="5"/>
  <c r="G425" i="5"/>
  <c r="F425" i="5"/>
  <c r="K424" i="5"/>
  <c r="J424" i="5"/>
  <c r="I424" i="5"/>
  <c r="H424" i="5"/>
  <c r="G424" i="5"/>
  <c r="F424" i="5"/>
  <c r="K423" i="5"/>
  <c r="J423" i="5"/>
  <c r="W423" i="5"/>
  <c r="I423" i="5"/>
  <c r="H423" i="5"/>
  <c r="G423" i="5"/>
  <c r="F423" i="5"/>
  <c r="V422" i="5"/>
  <c r="T422" i="5"/>
  <c r="R422" i="5"/>
  <c r="U422" i="5"/>
  <c r="S422" i="5"/>
  <c r="Q422" i="5"/>
  <c r="E422" i="5"/>
  <c r="D422" i="5"/>
  <c r="C422" i="5"/>
  <c r="B422" i="5"/>
  <c r="A422" i="5"/>
  <c r="AA421" i="5"/>
  <c r="Z421" i="5"/>
  <c r="Y421" i="5"/>
  <c r="X421" i="5"/>
  <c r="O421" i="5"/>
  <c r="H421" i="5"/>
  <c r="P421" i="5"/>
  <c r="J421" i="5"/>
  <c r="I420" i="5"/>
  <c r="H420" i="5"/>
  <c r="G420" i="5"/>
  <c r="E420" i="5"/>
  <c r="K419" i="5"/>
  <c r="J419" i="5"/>
  <c r="I419" i="5"/>
  <c r="E419" i="5"/>
  <c r="K418" i="5"/>
  <c r="J418" i="5"/>
  <c r="I418" i="5"/>
  <c r="E418" i="5"/>
  <c r="K417" i="5"/>
  <c r="J417" i="5"/>
  <c r="I417" i="5"/>
  <c r="E417" i="5"/>
  <c r="K416" i="5"/>
  <c r="J416" i="5"/>
  <c r="H416" i="5"/>
  <c r="AA416" i="5"/>
  <c r="Z416" i="5"/>
  <c r="Y416" i="5"/>
  <c r="X416" i="5"/>
  <c r="I416" i="5"/>
  <c r="F416" i="5"/>
  <c r="V416" i="5"/>
  <c r="T416" i="5"/>
  <c r="R416" i="5"/>
  <c r="U416" i="5"/>
  <c r="S416" i="5"/>
  <c r="Q416" i="5"/>
  <c r="E416" i="5"/>
  <c r="D416" i="5"/>
  <c r="C416" i="5"/>
  <c r="B416" i="5"/>
  <c r="A416" i="5"/>
  <c r="K415" i="5"/>
  <c r="J415" i="5"/>
  <c r="I415" i="5"/>
  <c r="H415" i="5"/>
  <c r="G415" i="5"/>
  <c r="F415" i="5"/>
  <c r="K414" i="5"/>
  <c r="J414" i="5"/>
  <c r="W414" i="5"/>
  <c r="I414" i="5"/>
  <c r="H414" i="5"/>
  <c r="G414" i="5"/>
  <c r="F414" i="5"/>
  <c r="K413" i="5"/>
  <c r="J413" i="5"/>
  <c r="I413" i="5"/>
  <c r="H413" i="5"/>
  <c r="G413" i="5"/>
  <c r="F413" i="5"/>
  <c r="K412" i="5"/>
  <c r="J412" i="5"/>
  <c r="W412" i="5"/>
  <c r="I412" i="5"/>
  <c r="H412" i="5"/>
  <c r="G412" i="5"/>
  <c r="F412" i="5"/>
  <c r="V411" i="5"/>
  <c r="T411" i="5"/>
  <c r="R411" i="5"/>
  <c r="U411" i="5"/>
  <c r="S411" i="5"/>
  <c r="Q411" i="5"/>
  <c r="E411" i="5"/>
  <c r="D411" i="5"/>
  <c r="C411" i="5"/>
  <c r="B411" i="5"/>
  <c r="A411" i="5"/>
  <c r="AA410" i="5"/>
  <c r="Z410" i="5"/>
  <c r="Y410" i="5"/>
  <c r="X410" i="5"/>
  <c r="O410" i="5"/>
  <c r="H410" i="5"/>
  <c r="P410" i="5"/>
  <c r="J410" i="5"/>
  <c r="I409" i="5"/>
  <c r="H409" i="5"/>
  <c r="G409" i="5"/>
  <c r="E409" i="5"/>
  <c r="K408" i="5"/>
  <c r="J408" i="5"/>
  <c r="I408" i="5"/>
  <c r="E408" i="5"/>
  <c r="K407" i="5"/>
  <c r="J407" i="5"/>
  <c r="I407" i="5"/>
  <c r="E407" i="5"/>
  <c r="K406" i="5"/>
  <c r="J406" i="5"/>
  <c r="I406" i="5"/>
  <c r="E406" i="5"/>
  <c r="K405" i="5"/>
  <c r="J405" i="5"/>
  <c r="H405" i="5"/>
  <c r="AA405" i="5"/>
  <c r="Z405" i="5"/>
  <c r="Y405" i="5"/>
  <c r="X405" i="5"/>
  <c r="I405" i="5"/>
  <c r="F405" i="5"/>
  <c r="V405" i="5"/>
  <c r="T405" i="5"/>
  <c r="R405" i="5"/>
  <c r="U405" i="5"/>
  <c r="S405" i="5"/>
  <c r="Q405" i="5"/>
  <c r="E405" i="5"/>
  <c r="D405" i="5"/>
  <c r="C405" i="5"/>
  <c r="B405" i="5"/>
  <c r="A405" i="5"/>
  <c r="K404" i="5"/>
  <c r="J404" i="5"/>
  <c r="W404" i="5"/>
  <c r="I404" i="5"/>
  <c r="H404" i="5"/>
  <c r="G404" i="5"/>
  <c r="F404" i="5"/>
  <c r="K403" i="5"/>
  <c r="J403" i="5"/>
  <c r="I403" i="5"/>
  <c r="H403" i="5"/>
  <c r="G403" i="5"/>
  <c r="F403" i="5"/>
  <c r="K402" i="5"/>
  <c r="J402" i="5"/>
  <c r="W402" i="5"/>
  <c r="I402" i="5"/>
  <c r="H402" i="5"/>
  <c r="G402" i="5"/>
  <c r="F402" i="5"/>
  <c r="V401" i="5"/>
  <c r="T401" i="5"/>
  <c r="R401" i="5"/>
  <c r="U401" i="5"/>
  <c r="S401" i="5"/>
  <c r="Q401" i="5"/>
  <c r="E401" i="5"/>
  <c r="D401" i="5"/>
  <c r="C401" i="5"/>
  <c r="B401" i="5"/>
  <c r="A401" i="5"/>
  <c r="AA400" i="5"/>
  <c r="Z400" i="5"/>
  <c r="Y400" i="5"/>
  <c r="X400" i="5"/>
  <c r="O400" i="5"/>
  <c r="H400" i="5"/>
  <c r="P400" i="5"/>
  <c r="J400" i="5"/>
  <c r="I399" i="5"/>
  <c r="H399" i="5"/>
  <c r="G399" i="5"/>
  <c r="E399" i="5"/>
  <c r="K398" i="5"/>
  <c r="J398" i="5"/>
  <c r="I398" i="5"/>
  <c r="E398" i="5"/>
  <c r="K397" i="5"/>
  <c r="J397" i="5"/>
  <c r="I397" i="5"/>
  <c r="E397" i="5"/>
  <c r="K396" i="5"/>
  <c r="J396" i="5"/>
  <c r="I396" i="5"/>
  <c r="E396" i="5"/>
  <c r="K395" i="5"/>
  <c r="J395" i="5"/>
  <c r="H395" i="5"/>
  <c r="AA395" i="5"/>
  <c r="Z395" i="5"/>
  <c r="Y395" i="5"/>
  <c r="X395" i="5"/>
  <c r="I395" i="5"/>
  <c r="F395" i="5"/>
  <c r="V395" i="5"/>
  <c r="T395" i="5"/>
  <c r="R395" i="5"/>
  <c r="U395" i="5"/>
  <c r="S395" i="5"/>
  <c r="Q395" i="5"/>
  <c r="E395" i="5"/>
  <c r="D395" i="5"/>
  <c r="C395" i="5"/>
  <c r="B395" i="5"/>
  <c r="A395" i="5"/>
  <c r="K394" i="5"/>
  <c r="J394" i="5"/>
  <c r="I394" i="5"/>
  <c r="H394" i="5"/>
  <c r="G394" i="5"/>
  <c r="F394" i="5"/>
  <c r="K393" i="5"/>
  <c r="J393" i="5"/>
  <c r="W393" i="5"/>
  <c r="I393" i="5"/>
  <c r="H393" i="5"/>
  <c r="G393" i="5"/>
  <c r="F393" i="5"/>
  <c r="K392" i="5"/>
  <c r="J392" i="5"/>
  <c r="I392" i="5"/>
  <c r="H392" i="5"/>
  <c r="G392" i="5"/>
  <c r="F392" i="5"/>
  <c r="K391" i="5"/>
  <c r="J391" i="5"/>
  <c r="W391" i="5"/>
  <c r="I391" i="5"/>
  <c r="H391" i="5"/>
  <c r="G391" i="5"/>
  <c r="F391" i="5"/>
  <c r="V390" i="5"/>
  <c r="T390" i="5"/>
  <c r="R390" i="5"/>
  <c r="U390" i="5"/>
  <c r="S390" i="5"/>
  <c r="Q390" i="5"/>
  <c r="E390" i="5"/>
  <c r="D390" i="5"/>
  <c r="C390" i="5"/>
  <c r="B390" i="5"/>
  <c r="A390" i="5"/>
  <c r="AA389" i="5"/>
  <c r="Z389" i="5"/>
  <c r="Y389" i="5"/>
  <c r="X389" i="5"/>
  <c r="O389" i="5"/>
  <c r="H389" i="5"/>
  <c r="P389" i="5"/>
  <c r="J389" i="5"/>
  <c r="I388" i="5"/>
  <c r="H388" i="5"/>
  <c r="G388" i="5"/>
  <c r="E388" i="5"/>
  <c r="K387" i="5"/>
  <c r="J387" i="5"/>
  <c r="I387" i="5"/>
  <c r="E387" i="5"/>
  <c r="K386" i="5"/>
  <c r="J386" i="5"/>
  <c r="I386" i="5"/>
  <c r="E386" i="5"/>
  <c r="K385" i="5"/>
  <c r="J385" i="5"/>
  <c r="I385" i="5"/>
  <c r="E385" i="5"/>
  <c r="K384" i="5"/>
  <c r="J384" i="5"/>
  <c r="I384" i="5"/>
  <c r="H384" i="5"/>
  <c r="G384" i="5"/>
  <c r="F384" i="5"/>
  <c r="K383" i="5"/>
  <c r="J383" i="5"/>
  <c r="W383" i="5"/>
  <c r="I383" i="5"/>
  <c r="H383" i="5"/>
  <c r="G383" i="5"/>
  <c r="F383" i="5"/>
  <c r="K382" i="5"/>
  <c r="J382" i="5"/>
  <c r="I382" i="5"/>
  <c r="H382" i="5"/>
  <c r="G382" i="5"/>
  <c r="F382" i="5"/>
  <c r="K381" i="5"/>
  <c r="J381" i="5"/>
  <c r="W381" i="5"/>
  <c r="I381" i="5"/>
  <c r="H381" i="5"/>
  <c r="G381" i="5"/>
  <c r="F381" i="5"/>
  <c r="V380" i="5"/>
  <c r="T380" i="5"/>
  <c r="R380" i="5"/>
  <c r="U380" i="5"/>
  <c r="S380" i="5"/>
  <c r="Q380" i="5"/>
  <c r="E380" i="5"/>
  <c r="D380" i="5"/>
  <c r="C380" i="5"/>
  <c r="B380" i="5"/>
  <c r="A380" i="5"/>
  <c r="C379" i="5"/>
  <c r="AA378" i="5"/>
  <c r="Z378" i="5"/>
  <c r="Y378" i="5"/>
  <c r="X378" i="5"/>
  <c r="O378" i="5"/>
  <c r="H378" i="5"/>
  <c r="P378" i="5"/>
  <c r="J378" i="5"/>
  <c r="I377" i="5"/>
  <c r="H377" i="5"/>
  <c r="G377" i="5"/>
  <c r="E377" i="5"/>
  <c r="K376" i="5"/>
  <c r="J376" i="5"/>
  <c r="I376" i="5"/>
  <c r="E376" i="5"/>
  <c r="K375" i="5"/>
  <c r="J375" i="5"/>
  <c r="I375" i="5"/>
  <c r="E375" i="5"/>
  <c r="K374" i="5"/>
  <c r="J374" i="5"/>
  <c r="I374" i="5"/>
  <c r="E374" i="5"/>
  <c r="K373" i="5"/>
  <c r="J373" i="5"/>
  <c r="H373" i="5"/>
  <c r="AA373" i="5"/>
  <c r="Z373" i="5"/>
  <c r="Y373" i="5"/>
  <c r="X373" i="5"/>
  <c r="I373" i="5"/>
  <c r="F373" i="5"/>
  <c r="V373" i="5"/>
  <c r="T373" i="5"/>
  <c r="R373" i="5"/>
  <c r="U373" i="5"/>
  <c r="S373" i="5"/>
  <c r="Q373" i="5"/>
  <c r="E373" i="5"/>
  <c r="D373" i="5"/>
  <c r="C373" i="5"/>
  <c r="B373" i="5"/>
  <c r="A373" i="5"/>
  <c r="K372" i="5"/>
  <c r="J372" i="5"/>
  <c r="H372" i="5"/>
  <c r="AA372" i="5"/>
  <c r="Z372" i="5"/>
  <c r="Y372" i="5"/>
  <c r="X372" i="5"/>
  <c r="I372" i="5"/>
  <c r="F372" i="5"/>
  <c r="V372" i="5"/>
  <c r="T372" i="5"/>
  <c r="R372" i="5"/>
  <c r="U372" i="5"/>
  <c r="S372" i="5"/>
  <c r="Q372" i="5"/>
  <c r="E372" i="5"/>
  <c r="D372" i="5"/>
  <c r="C372" i="5"/>
  <c r="B372" i="5"/>
  <c r="A372" i="5"/>
  <c r="K371" i="5"/>
  <c r="J371" i="5"/>
  <c r="H371" i="5"/>
  <c r="AA371" i="5"/>
  <c r="Z371" i="5"/>
  <c r="Y371" i="5"/>
  <c r="X371" i="5"/>
  <c r="I371" i="5"/>
  <c r="F371" i="5"/>
  <c r="V371" i="5"/>
  <c r="T371" i="5"/>
  <c r="R371" i="5"/>
  <c r="U371" i="5"/>
  <c r="S371" i="5"/>
  <c r="Q371" i="5"/>
  <c r="E371" i="5"/>
  <c r="D371" i="5"/>
  <c r="C371" i="5"/>
  <c r="B371" i="5"/>
  <c r="A371" i="5"/>
  <c r="K370" i="5"/>
  <c r="J370" i="5"/>
  <c r="I370" i="5"/>
  <c r="H370" i="5"/>
  <c r="G370" i="5"/>
  <c r="F370" i="5"/>
  <c r="K369" i="5"/>
  <c r="J369" i="5"/>
  <c r="W369" i="5"/>
  <c r="I369" i="5"/>
  <c r="H369" i="5"/>
  <c r="G369" i="5"/>
  <c r="F369" i="5"/>
  <c r="K368" i="5"/>
  <c r="J368" i="5"/>
  <c r="I368" i="5"/>
  <c r="H368" i="5"/>
  <c r="G368" i="5"/>
  <c r="F368" i="5"/>
  <c r="K367" i="5"/>
  <c r="J367" i="5"/>
  <c r="W367" i="5"/>
  <c r="I367" i="5"/>
  <c r="H367" i="5"/>
  <c r="G367" i="5"/>
  <c r="F367" i="5"/>
  <c r="V366" i="5"/>
  <c r="T366" i="5"/>
  <c r="R366" i="5"/>
  <c r="U366" i="5"/>
  <c r="S366" i="5"/>
  <c r="Q366" i="5"/>
  <c r="E366" i="5"/>
  <c r="D366" i="5"/>
  <c r="C366" i="5"/>
  <c r="B366" i="5"/>
  <c r="A366" i="5"/>
  <c r="AA365" i="5"/>
  <c r="Z365" i="5"/>
  <c r="Y365" i="5"/>
  <c r="X365" i="5"/>
  <c r="O365" i="5"/>
  <c r="H365" i="5"/>
  <c r="P365" i="5"/>
  <c r="J365" i="5"/>
  <c r="I364" i="5"/>
  <c r="H364" i="5"/>
  <c r="G364" i="5"/>
  <c r="E364" i="5"/>
  <c r="K363" i="5"/>
  <c r="J363" i="5"/>
  <c r="I363" i="5"/>
  <c r="E363" i="5"/>
  <c r="K362" i="5"/>
  <c r="J362" i="5"/>
  <c r="I362" i="5"/>
  <c r="E362" i="5"/>
  <c r="K361" i="5"/>
  <c r="J361" i="5"/>
  <c r="I361" i="5"/>
  <c r="E361" i="5"/>
  <c r="K360" i="5"/>
  <c r="J360" i="5"/>
  <c r="H360" i="5"/>
  <c r="AA360" i="5"/>
  <c r="Z360" i="5"/>
  <c r="Y360" i="5"/>
  <c r="X360" i="5"/>
  <c r="I360" i="5"/>
  <c r="F360" i="5"/>
  <c r="V360" i="5"/>
  <c r="T360" i="5"/>
  <c r="R360" i="5"/>
  <c r="U360" i="5"/>
  <c r="S360" i="5"/>
  <c r="Q360" i="5"/>
  <c r="E360" i="5"/>
  <c r="D360" i="5"/>
  <c r="C360" i="5"/>
  <c r="B360" i="5"/>
  <c r="A360" i="5"/>
  <c r="K359" i="5"/>
  <c r="J359" i="5"/>
  <c r="I359" i="5"/>
  <c r="H359" i="5"/>
  <c r="G359" i="5"/>
  <c r="F359" i="5"/>
  <c r="K358" i="5"/>
  <c r="J358" i="5"/>
  <c r="W358" i="5"/>
  <c r="I358" i="5"/>
  <c r="H358" i="5"/>
  <c r="G358" i="5"/>
  <c r="F358" i="5"/>
  <c r="K357" i="5"/>
  <c r="J357" i="5"/>
  <c r="I357" i="5"/>
  <c r="H357" i="5"/>
  <c r="G357" i="5"/>
  <c r="F357" i="5"/>
  <c r="K356" i="5"/>
  <c r="J356" i="5"/>
  <c r="W356" i="5"/>
  <c r="I356" i="5"/>
  <c r="H356" i="5"/>
  <c r="G356" i="5"/>
  <c r="F356" i="5"/>
  <c r="V355" i="5"/>
  <c r="T355" i="5"/>
  <c r="R355" i="5"/>
  <c r="U355" i="5"/>
  <c r="S355" i="5"/>
  <c r="Q355" i="5"/>
  <c r="E355" i="5"/>
  <c r="D355" i="5"/>
  <c r="C355" i="5"/>
  <c r="B355" i="5"/>
  <c r="A355" i="5"/>
  <c r="AA354" i="5"/>
  <c r="Z354" i="5"/>
  <c r="Y354" i="5"/>
  <c r="X354" i="5"/>
  <c r="O354" i="5"/>
  <c r="H354" i="5"/>
  <c r="P354" i="5"/>
  <c r="J354" i="5"/>
  <c r="I353" i="5"/>
  <c r="H353" i="5"/>
  <c r="G353" i="5"/>
  <c r="E353" i="5"/>
  <c r="K352" i="5"/>
  <c r="J352" i="5"/>
  <c r="I352" i="5"/>
  <c r="E352" i="5"/>
  <c r="K351" i="5"/>
  <c r="J351" i="5"/>
  <c r="I351" i="5"/>
  <c r="E351" i="5"/>
  <c r="K350" i="5"/>
  <c r="J350" i="5"/>
  <c r="I350" i="5"/>
  <c r="E350" i="5"/>
  <c r="K349" i="5"/>
  <c r="J349" i="5"/>
  <c r="H349" i="5"/>
  <c r="AA349" i="5"/>
  <c r="Z349" i="5"/>
  <c r="Y349" i="5"/>
  <c r="X349" i="5"/>
  <c r="I349" i="5"/>
  <c r="F349" i="5"/>
  <c r="V349" i="5"/>
  <c r="T349" i="5"/>
  <c r="R349" i="5"/>
  <c r="U349" i="5"/>
  <c r="S349" i="5"/>
  <c r="Q349" i="5"/>
  <c r="E349" i="5"/>
  <c r="D349" i="5"/>
  <c r="C349" i="5"/>
  <c r="B349" i="5"/>
  <c r="A349" i="5"/>
  <c r="K348" i="5"/>
  <c r="J348" i="5"/>
  <c r="W348" i="5"/>
  <c r="I348" i="5"/>
  <c r="H348" i="5"/>
  <c r="G348" i="5"/>
  <c r="F348" i="5"/>
  <c r="K347" i="5"/>
  <c r="J347" i="5"/>
  <c r="I347" i="5"/>
  <c r="H347" i="5"/>
  <c r="G347" i="5"/>
  <c r="F347" i="5"/>
  <c r="K346" i="5"/>
  <c r="J346" i="5"/>
  <c r="W346" i="5"/>
  <c r="I346" i="5"/>
  <c r="H346" i="5"/>
  <c r="G346" i="5"/>
  <c r="F346" i="5"/>
  <c r="V345" i="5"/>
  <c r="T345" i="5"/>
  <c r="R345" i="5"/>
  <c r="U345" i="5"/>
  <c r="S345" i="5"/>
  <c r="Q345" i="5"/>
  <c r="E345" i="5"/>
  <c r="D345" i="5"/>
  <c r="C345" i="5"/>
  <c r="B345" i="5"/>
  <c r="A345" i="5"/>
  <c r="AA344" i="5"/>
  <c r="Z344" i="5"/>
  <c r="Y344" i="5"/>
  <c r="X344" i="5"/>
  <c r="O344" i="5"/>
  <c r="H344" i="5"/>
  <c r="P344" i="5"/>
  <c r="J344" i="5"/>
  <c r="I343" i="5"/>
  <c r="H343" i="5"/>
  <c r="G343" i="5"/>
  <c r="E343" i="5"/>
  <c r="K342" i="5"/>
  <c r="J342" i="5"/>
  <c r="I342" i="5"/>
  <c r="E342" i="5"/>
  <c r="K341" i="5"/>
  <c r="J341" i="5"/>
  <c r="I341" i="5"/>
  <c r="E341" i="5"/>
  <c r="K340" i="5"/>
  <c r="J340" i="5"/>
  <c r="I340" i="5"/>
  <c r="E340" i="5"/>
  <c r="K339" i="5"/>
  <c r="J339" i="5"/>
  <c r="H339" i="5"/>
  <c r="AA339" i="5"/>
  <c r="Z339" i="5"/>
  <c r="Y339" i="5"/>
  <c r="X339" i="5"/>
  <c r="I339" i="5"/>
  <c r="F339" i="5"/>
  <c r="V339" i="5"/>
  <c r="T339" i="5"/>
  <c r="R339" i="5"/>
  <c r="U339" i="5"/>
  <c r="S339" i="5"/>
  <c r="Q339" i="5"/>
  <c r="E339" i="5"/>
  <c r="D339" i="5"/>
  <c r="C339" i="5"/>
  <c r="B339" i="5"/>
  <c r="A339" i="5"/>
  <c r="K338" i="5"/>
  <c r="J338" i="5"/>
  <c r="I338" i="5"/>
  <c r="H338" i="5"/>
  <c r="G338" i="5"/>
  <c r="F338" i="5"/>
  <c r="K337" i="5"/>
  <c r="J337" i="5"/>
  <c r="W337" i="5"/>
  <c r="I337" i="5"/>
  <c r="H337" i="5"/>
  <c r="G337" i="5"/>
  <c r="F337" i="5"/>
  <c r="K336" i="5"/>
  <c r="J336" i="5"/>
  <c r="I336" i="5"/>
  <c r="H336" i="5"/>
  <c r="G336" i="5"/>
  <c r="F336" i="5"/>
  <c r="K335" i="5"/>
  <c r="J335" i="5"/>
  <c r="W335" i="5"/>
  <c r="I335" i="5"/>
  <c r="H335" i="5"/>
  <c r="G335" i="5"/>
  <c r="F335" i="5"/>
  <c r="V334" i="5"/>
  <c r="T334" i="5"/>
  <c r="R334" i="5"/>
  <c r="U334" i="5"/>
  <c r="S334" i="5"/>
  <c r="Q334" i="5"/>
  <c r="E334" i="5"/>
  <c r="D334" i="5"/>
  <c r="C334" i="5"/>
  <c r="B334" i="5"/>
  <c r="A334" i="5"/>
  <c r="AA333" i="5"/>
  <c r="Z333" i="5"/>
  <c r="Y333" i="5"/>
  <c r="X333" i="5"/>
  <c r="O333" i="5"/>
  <c r="H333" i="5"/>
  <c r="P333" i="5"/>
  <c r="J333" i="5"/>
  <c r="I332" i="5"/>
  <c r="H332" i="5"/>
  <c r="G332" i="5"/>
  <c r="E332" i="5"/>
  <c r="K331" i="5"/>
  <c r="J331" i="5"/>
  <c r="I331" i="5"/>
  <c r="E331" i="5"/>
  <c r="K330" i="5"/>
  <c r="J330" i="5"/>
  <c r="I330" i="5"/>
  <c r="E330" i="5"/>
  <c r="K329" i="5"/>
  <c r="J329" i="5"/>
  <c r="I329" i="5"/>
  <c r="E329" i="5"/>
  <c r="K328" i="5"/>
  <c r="J328" i="5"/>
  <c r="H328" i="5"/>
  <c r="AA328" i="5"/>
  <c r="Z328" i="5"/>
  <c r="Y328" i="5"/>
  <c r="X328" i="5"/>
  <c r="I328" i="5"/>
  <c r="F328" i="5"/>
  <c r="V328" i="5"/>
  <c r="T328" i="5"/>
  <c r="R328" i="5"/>
  <c r="U328" i="5"/>
  <c r="S328" i="5"/>
  <c r="Q328" i="5"/>
  <c r="E328" i="5"/>
  <c r="D328" i="5"/>
  <c r="C328" i="5"/>
  <c r="B328" i="5"/>
  <c r="A328" i="5"/>
  <c r="K327" i="5"/>
  <c r="J327" i="5"/>
  <c r="W327" i="5"/>
  <c r="I327" i="5"/>
  <c r="H327" i="5"/>
  <c r="G327" i="5"/>
  <c r="F327" i="5"/>
  <c r="K326" i="5"/>
  <c r="J326" i="5"/>
  <c r="I326" i="5"/>
  <c r="H326" i="5"/>
  <c r="G326" i="5"/>
  <c r="F326" i="5"/>
  <c r="K325" i="5"/>
  <c r="J325" i="5"/>
  <c r="W325" i="5"/>
  <c r="I325" i="5"/>
  <c r="H325" i="5"/>
  <c r="G325" i="5"/>
  <c r="F325" i="5"/>
  <c r="V324" i="5"/>
  <c r="T324" i="5"/>
  <c r="R324" i="5"/>
  <c r="U324" i="5"/>
  <c r="S324" i="5"/>
  <c r="Q324" i="5"/>
  <c r="E324" i="5"/>
  <c r="D324" i="5"/>
  <c r="C324" i="5"/>
  <c r="B324" i="5"/>
  <c r="A324" i="5"/>
  <c r="AA323" i="5"/>
  <c r="Z323" i="5"/>
  <c r="Y323" i="5"/>
  <c r="X323" i="5"/>
  <c r="O323" i="5"/>
  <c r="H323" i="5"/>
  <c r="P323" i="5"/>
  <c r="J323" i="5"/>
  <c r="I322" i="5"/>
  <c r="H322" i="5"/>
  <c r="G322" i="5"/>
  <c r="E322" i="5"/>
  <c r="K321" i="5"/>
  <c r="J321" i="5"/>
  <c r="I321" i="5"/>
  <c r="E321" i="5"/>
  <c r="K320" i="5"/>
  <c r="J320" i="5"/>
  <c r="I320" i="5"/>
  <c r="E320" i="5"/>
  <c r="K319" i="5"/>
  <c r="J319" i="5"/>
  <c r="I319" i="5"/>
  <c r="E319" i="5"/>
  <c r="K318" i="5"/>
  <c r="J318" i="5"/>
  <c r="H318" i="5"/>
  <c r="AA318" i="5"/>
  <c r="Z318" i="5"/>
  <c r="Y318" i="5"/>
  <c r="X318" i="5"/>
  <c r="I318" i="5"/>
  <c r="F318" i="5"/>
  <c r="V318" i="5"/>
  <c r="T318" i="5"/>
  <c r="R318" i="5"/>
  <c r="U318" i="5"/>
  <c r="S318" i="5"/>
  <c r="Q318" i="5"/>
  <c r="E318" i="5"/>
  <c r="D318" i="5"/>
  <c r="C318" i="5"/>
  <c r="B318" i="5"/>
  <c r="A318" i="5"/>
  <c r="K317" i="5"/>
  <c r="J317" i="5"/>
  <c r="W317" i="5"/>
  <c r="I317" i="5"/>
  <c r="H317" i="5"/>
  <c r="G317" i="5"/>
  <c r="F317" i="5"/>
  <c r="K316" i="5"/>
  <c r="J316" i="5"/>
  <c r="I316" i="5"/>
  <c r="H316" i="5"/>
  <c r="G316" i="5"/>
  <c r="F316" i="5"/>
  <c r="K315" i="5"/>
  <c r="J315" i="5"/>
  <c r="W315" i="5"/>
  <c r="I315" i="5"/>
  <c r="H315" i="5"/>
  <c r="G315" i="5"/>
  <c r="F315" i="5"/>
  <c r="V314" i="5"/>
  <c r="T314" i="5"/>
  <c r="R314" i="5"/>
  <c r="U314" i="5"/>
  <c r="S314" i="5"/>
  <c r="Q314" i="5"/>
  <c r="E314" i="5"/>
  <c r="D314" i="5"/>
  <c r="C314" i="5"/>
  <c r="B314" i="5"/>
  <c r="A314" i="5"/>
  <c r="AA313" i="5"/>
  <c r="Z313" i="5"/>
  <c r="Y313" i="5"/>
  <c r="X313" i="5"/>
  <c r="O313" i="5"/>
  <c r="H313" i="5"/>
  <c r="P313" i="5"/>
  <c r="J313" i="5"/>
  <c r="I312" i="5"/>
  <c r="H312" i="5"/>
  <c r="G312" i="5"/>
  <c r="E312" i="5"/>
  <c r="K311" i="5"/>
  <c r="J311" i="5"/>
  <c r="I311" i="5"/>
  <c r="E311" i="5"/>
  <c r="K310" i="5"/>
  <c r="J310" i="5"/>
  <c r="I310" i="5"/>
  <c r="E310" i="5"/>
  <c r="K309" i="5"/>
  <c r="J309" i="5"/>
  <c r="I309" i="5"/>
  <c r="E309" i="5"/>
  <c r="K308" i="5"/>
  <c r="J308" i="5"/>
  <c r="H308" i="5"/>
  <c r="AA308" i="5"/>
  <c r="Z308" i="5"/>
  <c r="Y308" i="5"/>
  <c r="X308" i="5"/>
  <c r="I308" i="5"/>
  <c r="F308" i="5"/>
  <c r="V308" i="5"/>
  <c r="T308" i="5"/>
  <c r="R308" i="5"/>
  <c r="U308" i="5"/>
  <c r="S308" i="5"/>
  <c r="Q308" i="5"/>
  <c r="E308" i="5"/>
  <c r="D308" i="5"/>
  <c r="C308" i="5"/>
  <c r="B308" i="5"/>
  <c r="A308" i="5"/>
  <c r="K307" i="5"/>
  <c r="J307" i="5"/>
  <c r="I307" i="5"/>
  <c r="H307" i="5"/>
  <c r="G307" i="5"/>
  <c r="F307" i="5"/>
  <c r="K306" i="5"/>
  <c r="J306" i="5"/>
  <c r="W306" i="5"/>
  <c r="I306" i="5"/>
  <c r="H306" i="5"/>
  <c r="G306" i="5"/>
  <c r="F306" i="5"/>
  <c r="K305" i="5"/>
  <c r="J305" i="5"/>
  <c r="I305" i="5"/>
  <c r="H305" i="5"/>
  <c r="G305" i="5"/>
  <c r="F305" i="5"/>
  <c r="K304" i="5"/>
  <c r="J304" i="5"/>
  <c r="W304" i="5"/>
  <c r="I304" i="5"/>
  <c r="H304" i="5"/>
  <c r="G304" i="5"/>
  <c r="F304" i="5"/>
  <c r="V303" i="5"/>
  <c r="T303" i="5"/>
  <c r="R303" i="5"/>
  <c r="U303" i="5"/>
  <c r="S303" i="5"/>
  <c r="Q303" i="5"/>
  <c r="E303" i="5"/>
  <c r="D303" i="5"/>
  <c r="C303" i="5"/>
  <c r="B303" i="5"/>
  <c r="A303" i="5"/>
  <c r="AA302" i="5"/>
  <c r="Z302" i="5"/>
  <c r="Y302" i="5"/>
  <c r="X302" i="5"/>
  <c r="O302" i="5"/>
  <c r="H302" i="5"/>
  <c r="P302" i="5"/>
  <c r="J302" i="5"/>
  <c r="I301" i="5"/>
  <c r="H301" i="5"/>
  <c r="G301" i="5"/>
  <c r="E301" i="5"/>
  <c r="K300" i="5"/>
  <c r="J300" i="5"/>
  <c r="I300" i="5"/>
  <c r="E300" i="5"/>
  <c r="K299" i="5"/>
  <c r="J299" i="5"/>
  <c r="I299" i="5"/>
  <c r="E299" i="5"/>
  <c r="K298" i="5"/>
  <c r="J298" i="5"/>
  <c r="I298" i="5"/>
  <c r="E298" i="5"/>
  <c r="K297" i="5"/>
  <c r="J297" i="5"/>
  <c r="I297" i="5"/>
  <c r="H297" i="5"/>
  <c r="G297" i="5"/>
  <c r="F297" i="5"/>
  <c r="K296" i="5"/>
  <c r="J296" i="5"/>
  <c r="W296" i="5"/>
  <c r="I296" i="5"/>
  <c r="H296" i="5"/>
  <c r="G296" i="5"/>
  <c r="F296" i="5"/>
  <c r="K295" i="5"/>
  <c r="J295" i="5"/>
  <c r="I295" i="5"/>
  <c r="H295" i="5"/>
  <c r="G295" i="5"/>
  <c r="F295" i="5"/>
  <c r="K294" i="5"/>
  <c r="J294" i="5"/>
  <c r="W294" i="5"/>
  <c r="I294" i="5"/>
  <c r="H294" i="5"/>
  <c r="G294" i="5"/>
  <c r="F294" i="5"/>
  <c r="V293" i="5"/>
  <c r="T293" i="5"/>
  <c r="R293" i="5"/>
  <c r="U293" i="5"/>
  <c r="S293" i="5"/>
  <c r="Q293" i="5"/>
  <c r="E293" i="5"/>
  <c r="D293" i="5"/>
  <c r="C293" i="5"/>
  <c r="B293" i="5"/>
  <c r="A293" i="5"/>
  <c r="C292" i="5"/>
  <c r="AA291" i="5"/>
  <c r="Z291" i="5"/>
  <c r="Y291" i="5"/>
  <c r="X291" i="5"/>
  <c r="O291" i="5"/>
  <c r="H291" i="5"/>
  <c r="P291" i="5"/>
  <c r="J291" i="5"/>
  <c r="I290" i="5"/>
  <c r="H290" i="5"/>
  <c r="G290" i="5"/>
  <c r="E290" i="5"/>
  <c r="K289" i="5"/>
  <c r="J289" i="5"/>
  <c r="I289" i="5"/>
  <c r="E289" i="5"/>
  <c r="K288" i="5"/>
  <c r="J288" i="5"/>
  <c r="I288" i="5"/>
  <c r="E288" i="5"/>
  <c r="K287" i="5"/>
  <c r="J287" i="5"/>
  <c r="I287" i="5"/>
  <c r="E287" i="5"/>
  <c r="K286" i="5"/>
  <c r="J286" i="5"/>
  <c r="H286" i="5"/>
  <c r="AA286" i="5"/>
  <c r="Z286" i="5"/>
  <c r="Y286" i="5"/>
  <c r="X286" i="5"/>
  <c r="I286" i="5"/>
  <c r="F286" i="5"/>
  <c r="V286" i="5"/>
  <c r="T286" i="5"/>
  <c r="R286" i="5"/>
  <c r="U286" i="5"/>
  <c r="S286" i="5"/>
  <c r="Q286" i="5"/>
  <c r="E286" i="5"/>
  <c r="D286" i="5"/>
  <c r="C286" i="5"/>
  <c r="B286" i="5"/>
  <c r="A286" i="5"/>
  <c r="K285" i="5"/>
  <c r="J285" i="5"/>
  <c r="H285" i="5"/>
  <c r="AA285" i="5"/>
  <c r="Z285" i="5"/>
  <c r="Y285" i="5"/>
  <c r="X285" i="5"/>
  <c r="I285" i="5"/>
  <c r="F285" i="5"/>
  <c r="V285" i="5"/>
  <c r="T285" i="5"/>
  <c r="R285" i="5"/>
  <c r="U285" i="5"/>
  <c r="S285" i="5"/>
  <c r="Q285" i="5"/>
  <c r="E285" i="5"/>
  <c r="D285" i="5"/>
  <c r="C285" i="5"/>
  <c r="B285" i="5"/>
  <c r="A285" i="5"/>
  <c r="K284" i="5"/>
  <c r="J284" i="5"/>
  <c r="H284" i="5"/>
  <c r="AA284" i="5"/>
  <c r="Z284" i="5"/>
  <c r="Y284" i="5"/>
  <c r="X284" i="5"/>
  <c r="I284" i="5"/>
  <c r="F284" i="5"/>
  <c r="V284" i="5"/>
  <c r="T284" i="5"/>
  <c r="R284" i="5"/>
  <c r="U284" i="5"/>
  <c r="S284" i="5"/>
  <c r="Q284" i="5"/>
  <c r="E284" i="5"/>
  <c r="D284" i="5"/>
  <c r="C284" i="5"/>
  <c r="B284" i="5"/>
  <c r="A284" i="5"/>
  <c r="K283" i="5"/>
  <c r="J283" i="5"/>
  <c r="I283" i="5"/>
  <c r="H283" i="5"/>
  <c r="G283" i="5"/>
  <c r="F283" i="5"/>
  <c r="K282" i="5"/>
  <c r="J282" i="5"/>
  <c r="W282" i="5"/>
  <c r="I282" i="5"/>
  <c r="H282" i="5"/>
  <c r="G282" i="5"/>
  <c r="F282" i="5"/>
  <c r="K281" i="5"/>
  <c r="J281" i="5"/>
  <c r="I281" i="5"/>
  <c r="H281" i="5"/>
  <c r="G281" i="5"/>
  <c r="F281" i="5"/>
  <c r="K280" i="5"/>
  <c r="J280" i="5"/>
  <c r="W280" i="5"/>
  <c r="I280" i="5"/>
  <c r="H280" i="5"/>
  <c r="G280" i="5"/>
  <c r="F280" i="5"/>
  <c r="V279" i="5"/>
  <c r="T279" i="5"/>
  <c r="R279" i="5"/>
  <c r="U279" i="5"/>
  <c r="S279" i="5"/>
  <c r="Q279" i="5"/>
  <c r="E279" i="5"/>
  <c r="D279" i="5"/>
  <c r="C279" i="5"/>
  <c r="B279" i="5"/>
  <c r="A279" i="5"/>
  <c r="AA278" i="5"/>
  <c r="Z278" i="5"/>
  <c r="Y278" i="5"/>
  <c r="X278" i="5"/>
  <c r="O278" i="5"/>
  <c r="H278" i="5"/>
  <c r="P278" i="5"/>
  <c r="J278" i="5"/>
  <c r="I277" i="5"/>
  <c r="H277" i="5"/>
  <c r="G277" i="5"/>
  <c r="E277" i="5"/>
  <c r="K276" i="5"/>
  <c r="J276" i="5"/>
  <c r="I276" i="5"/>
  <c r="E276" i="5"/>
  <c r="K275" i="5"/>
  <c r="J275" i="5"/>
  <c r="I275" i="5"/>
  <c r="E275" i="5"/>
  <c r="K274" i="5"/>
  <c r="J274" i="5"/>
  <c r="I274" i="5"/>
  <c r="E274" i="5"/>
  <c r="K273" i="5"/>
  <c r="J273" i="5"/>
  <c r="H273" i="5"/>
  <c r="AA273" i="5"/>
  <c r="Z273" i="5"/>
  <c r="Y273" i="5"/>
  <c r="X273" i="5"/>
  <c r="I273" i="5"/>
  <c r="F273" i="5"/>
  <c r="V273" i="5"/>
  <c r="T273" i="5"/>
  <c r="R273" i="5"/>
  <c r="U273" i="5"/>
  <c r="S273" i="5"/>
  <c r="Q273" i="5"/>
  <c r="E273" i="5"/>
  <c r="D273" i="5"/>
  <c r="C273" i="5"/>
  <c r="B273" i="5"/>
  <c r="A273" i="5"/>
  <c r="K272" i="5"/>
  <c r="J272" i="5"/>
  <c r="I272" i="5"/>
  <c r="H272" i="5"/>
  <c r="G272" i="5"/>
  <c r="F272" i="5"/>
  <c r="K271" i="5"/>
  <c r="J271" i="5"/>
  <c r="W271" i="5"/>
  <c r="I271" i="5"/>
  <c r="H271" i="5"/>
  <c r="G271" i="5"/>
  <c r="F271" i="5"/>
  <c r="K270" i="5"/>
  <c r="J270" i="5"/>
  <c r="I270" i="5"/>
  <c r="H270" i="5"/>
  <c r="G270" i="5"/>
  <c r="F270" i="5"/>
  <c r="K269" i="5"/>
  <c r="J269" i="5"/>
  <c r="W269" i="5"/>
  <c r="I269" i="5"/>
  <c r="H269" i="5"/>
  <c r="G269" i="5"/>
  <c r="F269" i="5"/>
  <c r="V268" i="5"/>
  <c r="T268" i="5"/>
  <c r="R268" i="5"/>
  <c r="U268" i="5"/>
  <c r="S268" i="5"/>
  <c r="Q268" i="5"/>
  <c r="E268" i="5"/>
  <c r="D268" i="5"/>
  <c r="C268" i="5"/>
  <c r="B268" i="5"/>
  <c r="A268" i="5"/>
  <c r="AA267" i="5"/>
  <c r="Z267" i="5"/>
  <c r="Y267" i="5"/>
  <c r="X267" i="5"/>
  <c r="O267" i="5"/>
  <c r="H267" i="5"/>
  <c r="P267" i="5"/>
  <c r="J267" i="5"/>
  <c r="I266" i="5"/>
  <c r="H266" i="5"/>
  <c r="G266" i="5"/>
  <c r="E266" i="5"/>
  <c r="K265" i="5"/>
  <c r="J265" i="5"/>
  <c r="I265" i="5"/>
  <c r="E265" i="5"/>
  <c r="K264" i="5"/>
  <c r="J264" i="5"/>
  <c r="I264" i="5"/>
  <c r="E264" i="5"/>
  <c r="K263" i="5"/>
  <c r="J263" i="5"/>
  <c r="I263" i="5"/>
  <c r="E263" i="5"/>
  <c r="K262" i="5"/>
  <c r="J262" i="5"/>
  <c r="H262" i="5"/>
  <c r="AA262" i="5"/>
  <c r="Z262" i="5"/>
  <c r="Y262" i="5"/>
  <c r="X262" i="5"/>
  <c r="I262" i="5"/>
  <c r="F262" i="5"/>
  <c r="V262" i="5"/>
  <c r="T262" i="5"/>
  <c r="R262" i="5"/>
  <c r="U262" i="5"/>
  <c r="S262" i="5"/>
  <c r="Q262" i="5"/>
  <c r="E262" i="5"/>
  <c r="D262" i="5"/>
  <c r="C262" i="5"/>
  <c r="B262" i="5"/>
  <c r="A262" i="5"/>
  <c r="K261" i="5"/>
  <c r="J261" i="5"/>
  <c r="W261" i="5"/>
  <c r="I261" i="5"/>
  <c r="H261" i="5"/>
  <c r="G261" i="5"/>
  <c r="F261" i="5"/>
  <c r="K260" i="5"/>
  <c r="J260" i="5"/>
  <c r="I260" i="5"/>
  <c r="H260" i="5"/>
  <c r="G260" i="5"/>
  <c r="F260" i="5"/>
  <c r="K259" i="5"/>
  <c r="J259" i="5"/>
  <c r="W259" i="5"/>
  <c r="I259" i="5"/>
  <c r="H259" i="5"/>
  <c r="G259" i="5"/>
  <c r="F259" i="5"/>
  <c r="V258" i="5"/>
  <c r="T258" i="5"/>
  <c r="R258" i="5"/>
  <c r="U258" i="5"/>
  <c r="S258" i="5"/>
  <c r="Q258" i="5"/>
  <c r="E258" i="5"/>
  <c r="D258" i="5"/>
  <c r="C258" i="5"/>
  <c r="B258" i="5"/>
  <c r="A258" i="5"/>
  <c r="AA257" i="5"/>
  <c r="Z257" i="5"/>
  <c r="Y257" i="5"/>
  <c r="X257" i="5"/>
  <c r="O257" i="5"/>
  <c r="H257" i="5"/>
  <c r="P257" i="5"/>
  <c r="J257" i="5"/>
  <c r="I256" i="5"/>
  <c r="H256" i="5"/>
  <c r="G256" i="5"/>
  <c r="E256" i="5"/>
  <c r="K255" i="5"/>
  <c r="J255" i="5"/>
  <c r="I255" i="5"/>
  <c r="E255" i="5"/>
  <c r="K254" i="5"/>
  <c r="J254" i="5"/>
  <c r="I254" i="5"/>
  <c r="E254" i="5"/>
  <c r="K253" i="5"/>
  <c r="J253" i="5"/>
  <c r="I253" i="5"/>
  <c r="E253" i="5"/>
  <c r="K252" i="5"/>
  <c r="J252" i="5"/>
  <c r="H252" i="5"/>
  <c r="AA252" i="5"/>
  <c r="Z252" i="5"/>
  <c r="Y252" i="5"/>
  <c r="X252" i="5"/>
  <c r="I252" i="5"/>
  <c r="F252" i="5"/>
  <c r="V252" i="5"/>
  <c r="T252" i="5"/>
  <c r="R252" i="5"/>
  <c r="U252" i="5"/>
  <c r="S252" i="5"/>
  <c r="Q252" i="5"/>
  <c r="E252" i="5"/>
  <c r="D252" i="5"/>
  <c r="C252" i="5"/>
  <c r="B252" i="5"/>
  <c r="A252" i="5"/>
  <c r="K251" i="5"/>
  <c r="J251" i="5"/>
  <c r="I251" i="5"/>
  <c r="H251" i="5"/>
  <c r="G251" i="5"/>
  <c r="F251" i="5"/>
  <c r="K250" i="5"/>
  <c r="J250" i="5"/>
  <c r="W250" i="5"/>
  <c r="I250" i="5"/>
  <c r="H250" i="5"/>
  <c r="G250" i="5"/>
  <c r="F250" i="5"/>
  <c r="K249" i="5"/>
  <c r="J249" i="5"/>
  <c r="I249" i="5"/>
  <c r="H249" i="5"/>
  <c r="G249" i="5"/>
  <c r="F249" i="5"/>
  <c r="K248" i="5"/>
  <c r="J248" i="5"/>
  <c r="W248" i="5"/>
  <c r="I248" i="5"/>
  <c r="H248" i="5"/>
  <c r="G248" i="5"/>
  <c r="F248" i="5"/>
  <c r="V247" i="5"/>
  <c r="T247" i="5"/>
  <c r="R247" i="5"/>
  <c r="U247" i="5"/>
  <c r="S247" i="5"/>
  <c r="Q247" i="5"/>
  <c r="E247" i="5"/>
  <c r="D247" i="5"/>
  <c r="C247" i="5"/>
  <c r="B247" i="5"/>
  <c r="A247" i="5"/>
  <c r="AA246" i="5"/>
  <c r="Z246" i="5"/>
  <c r="Y246" i="5"/>
  <c r="X246" i="5"/>
  <c r="O246" i="5"/>
  <c r="H246" i="5"/>
  <c r="P246" i="5"/>
  <c r="J246" i="5"/>
  <c r="I245" i="5"/>
  <c r="H245" i="5"/>
  <c r="G245" i="5"/>
  <c r="E245" i="5"/>
  <c r="K244" i="5"/>
  <c r="J244" i="5"/>
  <c r="I244" i="5"/>
  <c r="E244" i="5"/>
  <c r="K243" i="5"/>
  <c r="J243" i="5"/>
  <c r="I243" i="5"/>
  <c r="E243" i="5"/>
  <c r="K242" i="5"/>
  <c r="J242" i="5"/>
  <c r="I242" i="5"/>
  <c r="E242" i="5"/>
  <c r="K241" i="5"/>
  <c r="J241" i="5"/>
  <c r="H241" i="5"/>
  <c r="AA241" i="5"/>
  <c r="Z241" i="5"/>
  <c r="Y241" i="5"/>
  <c r="X241" i="5"/>
  <c r="I241" i="5"/>
  <c r="F241" i="5"/>
  <c r="V241" i="5"/>
  <c r="T241" i="5"/>
  <c r="R241" i="5"/>
  <c r="U241" i="5"/>
  <c r="S241" i="5"/>
  <c r="Q241" i="5"/>
  <c r="E241" i="5"/>
  <c r="D241" i="5"/>
  <c r="C241" i="5"/>
  <c r="B241" i="5"/>
  <c r="A241" i="5"/>
  <c r="K240" i="5"/>
  <c r="J240" i="5"/>
  <c r="W240" i="5"/>
  <c r="I240" i="5"/>
  <c r="H240" i="5"/>
  <c r="G240" i="5"/>
  <c r="F240" i="5"/>
  <c r="K239" i="5"/>
  <c r="J239" i="5"/>
  <c r="I239" i="5"/>
  <c r="H239" i="5"/>
  <c r="G239" i="5"/>
  <c r="F239" i="5"/>
  <c r="K238" i="5"/>
  <c r="J238" i="5"/>
  <c r="W238" i="5"/>
  <c r="I238" i="5"/>
  <c r="H238" i="5"/>
  <c r="G238" i="5"/>
  <c r="F238" i="5"/>
  <c r="V237" i="5"/>
  <c r="T237" i="5"/>
  <c r="R237" i="5"/>
  <c r="U237" i="5"/>
  <c r="S237" i="5"/>
  <c r="Q237" i="5"/>
  <c r="E237" i="5"/>
  <c r="D237" i="5"/>
  <c r="C237" i="5"/>
  <c r="B237" i="5"/>
  <c r="A237" i="5"/>
  <c r="AA236" i="5"/>
  <c r="Z236" i="5"/>
  <c r="Y236" i="5"/>
  <c r="X236" i="5"/>
  <c r="O236" i="5"/>
  <c r="H236" i="5"/>
  <c r="P236" i="5"/>
  <c r="J236" i="5"/>
  <c r="I235" i="5"/>
  <c r="H235" i="5"/>
  <c r="G235" i="5"/>
  <c r="E235" i="5"/>
  <c r="K234" i="5"/>
  <c r="J234" i="5"/>
  <c r="I234" i="5"/>
  <c r="E234" i="5"/>
  <c r="K233" i="5"/>
  <c r="J233" i="5"/>
  <c r="I233" i="5"/>
  <c r="E233" i="5"/>
  <c r="K232" i="5"/>
  <c r="J232" i="5"/>
  <c r="I232" i="5"/>
  <c r="E232" i="5"/>
  <c r="K231" i="5"/>
  <c r="J231" i="5"/>
  <c r="H231" i="5"/>
  <c r="AA231" i="5"/>
  <c r="Z231" i="5"/>
  <c r="Y231" i="5"/>
  <c r="X231" i="5"/>
  <c r="I231" i="5"/>
  <c r="F231" i="5"/>
  <c r="V231" i="5"/>
  <c r="T231" i="5"/>
  <c r="R231" i="5"/>
  <c r="U231" i="5"/>
  <c r="S231" i="5"/>
  <c r="Q231" i="5"/>
  <c r="E231" i="5"/>
  <c r="D231" i="5"/>
  <c r="C231" i="5"/>
  <c r="B231" i="5"/>
  <c r="A231" i="5"/>
  <c r="K230" i="5"/>
  <c r="J230" i="5"/>
  <c r="W230" i="5"/>
  <c r="I230" i="5"/>
  <c r="H230" i="5"/>
  <c r="G230" i="5"/>
  <c r="F230" i="5"/>
  <c r="K229" i="5"/>
  <c r="J229" i="5"/>
  <c r="I229" i="5"/>
  <c r="H229" i="5"/>
  <c r="G229" i="5"/>
  <c r="F229" i="5"/>
  <c r="K228" i="5"/>
  <c r="J228" i="5"/>
  <c r="W228" i="5"/>
  <c r="I228" i="5"/>
  <c r="H228" i="5"/>
  <c r="G228" i="5"/>
  <c r="F228" i="5"/>
  <c r="V227" i="5"/>
  <c r="T227" i="5"/>
  <c r="R227" i="5"/>
  <c r="U227" i="5"/>
  <c r="S227" i="5"/>
  <c r="Q227" i="5"/>
  <c r="E227" i="5"/>
  <c r="D227" i="5"/>
  <c r="C227" i="5"/>
  <c r="B227" i="5"/>
  <c r="A227" i="5"/>
  <c r="AA226" i="5"/>
  <c r="Z226" i="5"/>
  <c r="Y226" i="5"/>
  <c r="X226" i="5"/>
  <c r="O226" i="5"/>
  <c r="H226" i="5"/>
  <c r="P226" i="5"/>
  <c r="J226" i="5"/>
  <c r="I225" i="5"/>
  <c r="H225" i="5"/>
  <c r="G225" i="5"/>
  <c r="E225" i="5"/>
  <c r="K224" i="5"/>
  <c r="J224" i="5"/>
  <c r="I224" i="5"/>
  <c r="E224" i="5"/>
  <c r="K223" i="5"/>
  <c r="J223" i="5"/>
  <c r="I223" i="5"/>
  <c r="E223" i="5"/>
  <c r="K222" i="5"/>
  <c r="J222" i="5"/>
  <c r="I222" i="5"/>
  <c r="E222" i="5"/>
  <c r="K221" i="5"/>
  <c r="J221" i="5"/>
  <c r="H221" i="5"/>
  <c r="AA221" i="5"/>
  <c r="Z221" i="5"/>
  <c r="Y221" i="5"/>
  <c r="X221" i="5"/>
  <c r="I221" i="5"/>
  <c r="F221" i="5"/>
  <c r="V221" i="5"/>
  <c r="T221" i="5"/>
  <c r="R221" i="5"/>
  <c r="U221" i="5"/>
  <c r="S221" i="5"/>
  <c r="Q221" i="5"/>
  <c r="E221" i="5"/>
  <c r="D221" i="5"/>
  <c r="C221" i="5"/>
  <c r="B221" i="5"/>
  <c r="A221" i="5"/>
  <c r="K220" i="5"/>
  <c r="J220" i="5"/>
  <c r="I220" i="5"/>
  <c r="H220" i="5"/>
  <c r="G220" i="5"/>
  <c r="F220" i="5"/>
  <c r="K219" i="5"/>
  <c r="J219" i="5"/>
  <c r="W219" i="5"/>
  <c r="I219" i="5"/>
  <c r="H219" i="5"/>
  <c r="G219" i="5"/>
  <c r="F219" i="5"/>
  <c r="K218" i="5"/>
  <c r="J218" i="5"/>
  <c r="I218" i="5"/>
  <c r="H218" i="5"/>
  <c r="G218" i="5"/>
  <c r="F218" i="5"/>
  <c r="K217" i="5"/>
  <c r="J217" i="5"/>
  <c r="W217" i="5"/>
  <c r="I217" i="5"/>
  <c r="H217" i="5"/>
  <c r="G217" i="5"/>
  <c r="F217" i="5"/>
  <c r="V216" i="5"/>
  <c r="T216" i="5"/>
  <c r="R216" i="5"/>
  <c r="U216" i="5"/>
  <c r="S216" i="5"/>
  <c r="Q216" i="5"/>
  <c r="E216" i="5"/>
  <c r="D216" i="5"/>
  <c r="C216" i="5"/>
  <c r="B216" i="5"/>
  <c r="A216" i="5"/>
  <c r="AA215" i="5"/>
  <c r="Z215" i="5"/>
  <c r="Y215" i="5"/>
  <c r="X215" i="5"/>
  <c r="O215" i="5"/>
  <c r="H215" i="5"/>
  <c r="P215" i="5"/>
  <c r="J215" i="5"/>
  <c r="I214" i="5"/>
  <c r="H214" i="5"/>
  <c r="G214" i="5"/>
  <c r="E214" i="5"/>
  <c r="K213" i="5"/>
  <c r="J213" i="5"/>
  <c r="I213" i="5"/>
  <c r="E213" i="5"/>
  <c r="K212" i="5"/>
  <c r="J212" i="5"/>
  <c r="I212" i="5"/>
  <c r="E212" i="5"/>
  <c r="K211" i="5"/>
  <c r="J211" i="5"/>
  <c r="I211" i="5"/>
  <c r="E211" i="5"/>
  <c r="K210" i="5"/>
  <c r="J210" i="5"/>
  <c r="I210" i="5"/>
  <c r="H210" i="5"/>
  <c r="G210" i="5"/>
  <c r="F210" i="5"/>
  <c r="K209" i="5"/>
  <c r="J209" i="5"/>
  <c r="W209" i="5"/>
  <c r="I209" i="5"/>
  <c r="H209" i="5"/>
  <c r="G209" i="5"/>
  <c r="F209" i="5"/>
  <c r="K208" i="5"/>
  <c r="J208" i="5"/>
  <c r="I208" i="5"/>
  <c r="H208" i="5"/>
  <c r="G208" i="5"/>
  <c r="F208" i="5"/>
  <c r="K207" i="5"/>
  <c r="J207" i="5"/>
  <c r="W207" i="5"/>
  <c r="I207" i="5"/>
  <c r="H207" i="5"/>
  <c r="G207" i="5"/>
  <c r="F207" i="5"/>
  <c r="V206" i="5"/>
  <c r="T206" i="5"/>
  <c r="R206" i="5"/>
  <c r="U206" i="5"/>
  <c r="S206" i="5"/>
  <c r="Q206" i="5"/>
  <c r="E206" i="5"/>
  <c r="D206" i="5"/>
  <c r="C206" i="5"/>
  <c r="B206" i="5"/>
  <c r="A206" i="5"/>
  <c r="C205" i="5"/>
  <c r="A204" i="5"/>
  <c r="H202" i="5"/>
  <c r="J202" i="5"/>
  <c r="H201" i="5"/>
  <c r="J201" i="5"/>
  <c r="A201" i="5"/>
  <c r="AA199" i="5"/>
  <c r="Z199" i="5"/>
  <c r="Y199" i="5"/>
  <c r="X199" i="5"/>
  <c r="O199" i="5"/>
  <c r="H199" i="5"/>
  <c r="P199" i="5"/>
  <c r="J199" i="5"/>
  <c r="I198" i="5"/>
  <c r="H198" i="5"/>
  <c r="G198" i="5"/>
  <c r="E198" i="5"/>
  <c r="K197" i="5"/>
  <c r="J197" i="5"/>
  <c r="I197" i="5"/>
  <c r="E197" i="5"/>
  <c r="K196" i="5"/>
  <c r="J196" i="5"/>
  <c r="I196" i="5"/>
  <c r="E196" i="5"/>
  <c r="K195" i="5"/>
  <c r="J195" i="5"/>
  <c r="I195" i="5"/>
  <c r="E195" i="5"/>
  <c r="K194" i="5"/>
  <c r="J194" i="5"/>
  <c r="H194" i="5"/>
  <c r="AA194" i="5"/>
  <c r="Z194" i="5"/>
  <c r="Y194" i="5"/>
  <c r="X194" i="5"/>
  <c r="I194" i="5"/>
  <c r="F194" i="5"/>
  <c r="V194" i="5"/>
  <c r="T194" i="5"/>
  <c r="R194" i="5"/>
  <c r="U194" i="5"/>
  <c r="S194" i="5"/>
  <c r="Q194" i="5"/>
  <c r="E194" i="5"/>
  <c r="D194" i="5"/>
  <c r="C194" i="5"/>
  <c r="B194" i="5"/>
  <c r="A194" i="5"/>
  <c r="K193" i="5"/>
  <c r="J193" i="5"/>
  <c r="H193" i="5"/>
  <c r="AA193" i="5"/>
  <c r="Z193" i="5"/>
  <c r="Y193" i="5"/>
  <c r="X193" i="5"/>
  <c r="I193" i="5"/>
  <c r="F193" i="5"/>
  <c r="V193" i="5"/>
  <c r="T193" i="5"/>
  <c r="R193" i="5"/>
  <c r="U193" i="5"/>
  <c r="S193" i="5"/>
  <c r="Q193" i="5"/>
  <c r="E193" i="5"/>
  <c r="D193" i="5"/>
  <c r="C193" i="5"/>
  <c r="B193" i="5"/>
  <c r="A193" i="5"/>
  <c r="K192" i="5"/>
  <c r="J192" i="5"/>
  <c r="I192" i="5"/>
  <c r="H192" i="5"/>
  <c r="G192" i="5"/>
  <c r="F192" i="5"/>
  <c r="K191" i="5"/>
  <c r="J191" i="5"/>
  <c r="W191" i="5"/>
  <c r="I191" i="5"/>
  <c r="H191" i="5"/>
  <c r="G191" i="5"/>
  <c r="F191" i="5"/>
  <c r="K190" i="5"/>
  <c r="J190" i="5"/>
  <c r="I190" i="5"/>
  <c r="H190" i="5"/>
  <c r="G190" i="5"/>
  <c r="F190" i="5"/>
  <c r="K189" i="5"/>
  <c r="J189" i="5"/>
  <c r="W189" i="5"/>
  <c r="I189" i="5"/>
  <c r="H189" i="5"/>
  <c r="G189" i="5"/>
  <c r="F189" i="5"/>
  <c r="V188" i="5"/>
  <c r="T188" i="5"/>
  <c r="R188" i="5"/>
  <c r="U188" i="5"/>
  <c r="S188" i="5"/>
  <c r="Q188" i="5"/>
  <c r="E188" i="5"/>
  <c r="D188" i="5"/>
  <c r="C188" i="5"/>
  <c r="B188" i="5"/>
  <c r="A188" i="5"/>
  <c r="AA187" i="5"/>
  <c r="Z187" i="5"/>
  <c r="Y187" i="5"/>
  <c r="X187" i="5"/>
  <c r="O187" i="5"/>
  <c r="H187" i="5"/>
  <c r="P187" i="5"/>
  <c r="J187" i="5"/>
  <c r="I186" i="5"/>
  <c r="H186" i="5"/>
  <c r="G186" i="5"/>
  <c r="E186" i="5"/>
  <c r="K185" i="5"/>
  <c r="J185" i="5"/>
  <c r="I185" i="5"/>
  <c r="E185" i="5"/>
  <c r="K184" i="5"/>
  <c r="J184" i="5"/>
  <c r="I184" i="5"/>
  <c r="E184" i="5"/>
  <c r="K183" i="5"/>
  <c r="J183" i="5"/>
  <c r="H183" i="5"/>
  <c r="AA183" i="5"/>
  <c r="Z183" i="5"/>
  <c r="Y183" i="5"/>
  <c r="X183" i="5"/>
  <c r="I183" i="5"/>
  <c r="F183" i="5"/>
  <c r="V183" i="5"/>
  <c r="T183" i="5"/>
  <c r="R183" i="5"/>
  <c r="U183" i="5"/>
  <c r="S183" i="5"/>
  <c r="Q183" i="5"/>
  <c r="E183" i="5"/>
  <c r="D183" i="5"/>
  <c r="C183" i="5"/>
  <c r="B183" i="5"/>
  <c r="A183" i="5"/>
  <c r="K182" i="5"/>
  <c r="J182" i="5"/>
  <c r="H182" i="5"/>
  <c r="AA182" i="5"/>
  <c r="Z182" i="5"/>
  <c r="Y182" i="5"/>
  <c r="X182" i="5"/>
  <c r="I182" i="5"/>
  <c r="F182" i="5"/>
  <c r="V182" i="5"/>
  <c r="T182" i="5"/>
  <c r="R182" i="5"/>
  <c r="U182" i="5"/>
  <c r="S182" i="5"/>
  <c r="Q182" i="5"/>
  <c r="E182" i="5"/>
  <c r="D182" i="5"/>
  <c r="C182" i="5"/>
  <c r="B182" i="5"/>
  <c r="A182" i="5"/>
  <c r="K181" i="5"/>
  <c r="J181" i="5"/>
  <c r="W181" i="5"/>
  <c r="I181" i="5"/>
  <c r="H181" i="5"/>
  <c r="G181" i="5"/>
  <c r="F181" i="5"/>
  <c r="V180" i="5"/>
  <c r="T180" i="5"/>
  <c r="R180" i="5"/>
  <c r="U180" i="5"/>
  <c r="S180" i="5"/>
  <c r="Q180" i="5"/>
  <c r="E180" i="5"/>
  <c r="D180" i="5"/>
  <c r="C180" i="5"/>
  <c r="B180" i="5"/>
  <c r="A180" i="5"/>
  <c r="AA179" i="5"/>
  <c r="Z179" i="5"/>
  <c r="Y179" i="5"/>
  <c r="X179" i="5"/>
  <c r="O179" i="5"/>
  <c r="H179" i="5"/>
  <c r="P179" i="5"/>
  <c r="J179" i="5"/>
  <c r="I178" i="5"/>
  <c r="H178" i="5"/>
  <c r="G178" i="5"/>
  <c r="E178" i="5"/>
  <c r="K177" i="5"/>
  <c r="J177" i="5"/>
  <c r="I177" i="5"/>
  <c r="E177" i="5"/>
  <c r="K176" i="5"/>
  <c r="J176" i="5"/>
  <c r="I176" i="5"/>
  <c r="E176" i="5"/>
  <c r="K175" i="5"/>
  <c r="J175" i="5"/>
  <c r="I175" i="5"/>
  <c r="E175" i="5"/>
  <c r="K174" i="5"/>
  <c r="J174" i="5"/>
  <c r="H174" i="5"/>
  <c r="AA174" i="5"/>
  <c r="Z174" i="5"/>
  <c r="Y174" i="5"/>
  <c r="X174" i="5"/>
  <c r="I174" i="5"/>
  <c r="F174" i="5"/>
  <c r="V174" i="5"/>
  <c r="T174" i="5"/>
  <c r="R174" i="5"/>
  <c r="U174" i="5"/>
  <c r="S174" i="5"/>
  <c r="Q174" i="5"/>
  <c r="E174" i="5"/>
  <c r="D174" i="5"/>
  <c r="C174" i="5"/>
  <c r="B174" i="5"/>
  <c r="A174" i="5"/>
  <c r="K173" i="5"/>
  <c r="J173" i="5"/>
  <c r="W173" i="5"/>
  <c r="I173" i="5"/>
  <c r="H173" i="5"/>
  <c r="G173" i="5"/>
  <c r="F173" i="5"/>
  <c r="K172" i="5"/>
  <c r="J172" i="5"/>
  <c r="I172" i="5"/>
  <c r="H172" i="5"/>
  <c r="G172" i="5"/>
  <c r="F172" i="5"/>
  <c r="K171" i="5"/>
  <c r="J171" i="5"/>
  <c r="W171" i="5"/>
  <c r="I171" i="5"/>
  <c r="H171" i="5"/>
  <c r="G171" i="5"/>
  <c r="F171" i="5"/>
  <c r="V170" i="5"/>
  <c r="T170" i="5"/>
  <c r="R170" i="5"/>
  <c r="U170" i="5"/>
  <c r="S170" i="5"/>
  <c r="Q170" i="5"/>
  <c r="E170" i="5"/>
  <c r="D170" i="5"/>
  <c r="C170" i="5"/>
  <c r="B170" i="5"/>
  <c r="A170" i="5"/>
  <c r="AA169" i="5"/>
  <c r="Z169" i="5"/>
  <c r="Y169" i="5"/>
  <c r="X169" i="5"/>
  <c r="O169" i="5"/>
  <c r="H169" i="5"/>
  <c r="P169" i="5"/>
  <c r="J169" i="5"/>
  <c r="I168" i="5"/>
  <c r="H168" i="5"/>
  <c r="G168" i="5"/>
  <c r="E168" i="5"/>
  <c r="K167" i="5"/>
  <c r="J167" i="5"/>
  <c r="I167" i="5"/>
  <c r="E167" i="5"/>
  <c r="K166" i="5"/>
  <c r="J166" i="5"/>
  <c r="I166" i="5"/>
  <c r="E166" i="5"/>
  <c r="K165" i="5"/>
  <c r="J165" i="5"/>
  <c r="I165" i="5"/>
  <c r="E165" i="5"/>
  <c r="K164" i="5"/>
  <c r="J164" i="5"/>
  <c r="H164" i="5"/>
  <c r="AA164" i="5"/>
  <c r="Z164" i="5"/>
  <c r="Y164" i="5"/>
  <c r="X164" i="5"/>
  <c r="I164" i="5"/>
  <c r="F164" i="5"/>
  <c r="V164" i="5"/>
  <c r="T164" i="5"/>
  <c r="R164" i="5"/>
  <c r="U164" i="5"/>
  <c r="S164" i="5"/>
  <c r="Q164" i="5"/>
  <c r="E164" i="5"/>
  <c r="D164" i="5"/>
  <c r="C164" i="5"/>
  <c r="B164" i="5"/>
  <c r="A164" i="5"/>
  <c r="K163" i="5"/>
  <c r="J163" i="5"/>
  <c r="H163" i="5"/>
  <c r="AA163" i="5"/>
  <c r="Z163" i="5"/>
  <c r="Y163" i="5"/>
  <c r="X163" i="5"/>
  <c r="I163" i="5"/>
  <c r="F163" i="5"/>
  <c r="V163" i="5"/>
  <c r="T163" i="5"/>
  <c r="R163" i="5"/>
  <c r="U163" i="5"/>
  <c r="S163" i="5"/>
  <c r="Q163" i="5"/>
  <c r="E163" i="5"/>
  <c r="D163" i="5"/>
  <c r="C163" i="5"/>
  <c r="B163" i="5"/>
  <c r="A163" i="5"/>
  <c r="K162" i="5"/>
  <c r="J162" i="5"/>
  <c r="H162" i="5"/>
  <c r="AA162" i="5"/>
  <c r="Z162" i="5"/>
  <c r="Y162" i="5"/>
  <c r="X162" i="5"/>
  <c r="I162" i="5"/>
  <c r="F162" i="5"/>
  <c r="V162" i="5"/>
  <c r="T162" i="5"/>
  <c r="R162" i="5"/>
  <c r="U162" i="5"/>
  <c r="S162" i="5"/>
  <c r="Q162" i="5"/>
  <c r="E162" i="5"/>
  <c r="D162" i="5"/>
  <c r="C162" i="5"/>
  <c r="B162" i="5"/>
  <c r="A162" i="5"/>
  <c r="K161" i="5"/>
  <c r="J161" i="5"/>
  <c r="I161" i="5"/>
  <c r="H161" i="5"/>
  <c r="G161" i="5"/>
  <c r="F161" i="5"/>
  <c r="K160" i="5"/>
  <c r="J160" i="5"/>
  <c r="W160" i="5"/>
  <c r="I160" i="5"/>
  <c r="H160" i="5"/>
  <c r="G160" i="5"/>
  <c r="F160" i="5"/>
  <c r="K159" i="5"/>
  <c r="J159" i="5"/>
  <c r="I159" i="5"/>
  <c r="H159" i="5"/>
  <c r="G159" i="5"/>
  <c r="F159" i="5"/>
  <c r="K158" i="5"/>
  <c r="J158" i="5"/>
  <c r="W158" i="5"/>
  <c r="I158" i="5"/>
  <c r="H158" i="5"/>
  <c r="G158" i="5"/>
  <c r="F158" i="5"/>
  <c r="V157" i="5"/>
  <c r="T157" i="5"/>
  <c r="R157" i="5"/>
  <c r="U157" i="5"/>
  <c r="S157" i="5"/>
  <c r="Q157" i="5"/>
  <c r="E157" i="5"/>
  <c r="D157" i="5"/>
  <c r="C157" i="5"/>
  <c r="B157" i="5"/>
  <c r="A157" i="5"/>
  <c r="AA156" i="5"/>
  <c r="Z156" i="5"/>
  <c r="Y156" i="5"/>
  <c r="X156" i="5"/>
  <c r="O156" i="5"/>
  <c r="H156" i="5"/>
  <c r="P156" i="5"/>
  <c r="J156" i="5"/>
  <c r="I155" i="5"/>
  <c r="H155" i="5"/>
  <c r="G155" i="5"/>
  <c r="E155" i="5"/>
  <c r="K154" i="5"/>
  <c r="J154" i="5"/>
  <c r="I154" i="5"/>
  <c r="E154" i="5"/>
  <c r="K153" i="5"/>
  <c r="J153" i="5"/>
  <c r="I153" i="5"/>
  <c r="E153" i="5"/>
  <c r="K152" i="5"/>
  <c r="J152" i="5"/>
  <c r="I152" i="5"/>
  <c r="E152" i="5"/>
  <c r="K151" i="5"/>
  <c r="J151" i="5"/>
  <c r="H151" i="5"/>
  <c r="AA151" i="5"/>
  <c r="Z151" i="5"/>
  <c r="Y151" i="5"/>
  <c r="X151" i="5"/>
  <c r="I151" i="5"/>
  <c r="F151" i="5"/>
  <c r="V151" i="5"/>
  <c r="T151" i="5"/>
  <c r="R151" i="5"/>
  <c r="U151" i="5"/>
  <c r="S151" i="5"/>
  <c r="Q151" i="5"/>
  <c r="E151" i="5"/>
  <c r="D151" i="5"/>
  <c r="C151" i="5"/>
  <c r="B151" i="5"/>
  <c r="A151" i="5"/>
  <c r="K150" i="5"/>
  <c r="J150" i="5"/>
  <c r="H150" i="5"/>
  <c r="AA150" i="5"/>
  <c r="Z150" i="5"/>
  <c r="Y150" i="5"/>
  <c r="X150" i="5"/>
  <c r="I150" i="5"/>
  <c r="F150" i="5"/>
  <c r="V150" i="5"/>
  <c r="T150" i="5"/>
  <c r="R150" i="5"/>
  <c r="U150" i="5"/>
  <c r="S150" i="5"/>
  <c r="Q150" i="5"/>
  <c r="E150" i="5"/>
  <c r="D150" i="5"/>
  <c r="C150" i="5"/>
  <c r="B150" i="5"/>
  <c r="A150" i="5"/>
  <c r="K149" i="5"/>
  <c r="J149" i="5"/>
  <c r="H149" i="5"/>
  <c r="AA149" i="5"/>
  <c r="Z149" i="5"/>
  <c r="Y149" i="5"/>
  <c r="X149" i="5"/>
  <c r="I149" i="5"/>
  <c r="F149" i="5"/>
  <c r="V149" i="5"/>
  <c r="T149" i="5"/>
  <c r="R149" i="5"/>
  <c r="U149" i="5"/>
  <c r="S149" i="5"/>
  <c r="Q149" i="5"/>
  <c r="E149" i="5"/>
  <c r="D149" i="5"/>
  <c r="C149" i="5"/>
  <c r="B149" i="5"/>
  <c r="A149" i="5"/>
  <c r="K148" i="5"/>
  <c r="J148" i="5"/>
  <c r="I148" i="5"/>
  <c r="H148" i="5"/>
  <c r="G148" i="5"/>
  <c r="F148" i="5"/>
  <c r="K147" i="5"/>
  <c r="J147" i="5"/>
  <c r="W147" i="5"/>
  <c r="I147" i="5"/>
  <c r="H147" i="5"/>
  <c r="G147" i="5"/>
  <c r="F147" i="5"/>
  <c r="K146" i="5"/>
  <c r="J146" i="5"/>
  <c r="I146" i="5"/>
  <c r="H146" i="5"/>
  <c r="G146" i="5"/>
  <c r="F146" i="5"/>
  <c r="K145" i="5"/>
  <c r="J145" i="5"/>
  <c r="W145" i="5"/>
  <c r="I145" i="5"/>
  <c r="H145" i="5"/>
  <c r="G145" i="5"/>
  <c r="F145" i="5"/>
  <c r="V144" i="5"/>
  <c r="T144" i="5"/>
  <c r="R144" i="5"/>
  <c r="U144" i="5"/>
  <c r="S144" i="5"/>
  <c r="Q144" i="5"/>
  <c r="E144" i="5"/>
  <c r="D144" i="5"/>
  <c r="C144" i="5"/>
  <c r="B144" i="5"/>
  <c r="A144" i="5"/>
  <c r="AA143" i="5"/>
  <c r="Z143" i="5"/>
  <c r="Y143" i="5"/>
  <c r="X143" i="5"/>
  <c r="O143" i="5"/>
  <c r="H143" i="5"/>
  <c r="P143" i="5"/>
  <c r="J143" i="5"/>
  <c r="I142" i="5"/>
  <c r="H142" i="5"/>
  <c r="G142" i="5"/>
  <c r="E142" i="5"/>
  <c r="K141" i="5"/>
  <c r="J141" i="5"/>
  <c r="I141" i="5"/>
  <c r="E141" i="5"/>
  <c r="K140" i="5"/>
  <c r="J140" i="5"/>
  <c r="I140" i="5"/>
  <c r="E140" i="5"/>
  <c r="K139" i="5"/>
  <c r="J139" i="5"/>
  <c r="I139" i="5"/>
  <c r="E139" i="5"/>
  <c r="K138" i="5"/>
  <c r="J138" i="5"/>
  <c r="H138" i="5"/>
  <c r="AA138" i="5"/>
  <c r="Z138" i="5"/>
  <c r="Y138" i="5"/>
  <c r="X138" i="5"/>
  <c r="I138" i="5"/>
  <c r="F138" i="5"/>
  <c r="V138" i="5"/>
  <c r="T138" i="5"/>
  <c r="R138" i="5"/>
  <c r="U138" i="5"/>
  <c r="S138" i="5"/>
  <c r="Q138" i="5"/>
  <c r="E138" i="5"/>
  <c r="D138" i="5"/>
  <c r="C138" i="5"/>
  <c r="B138" i="5"/>
  <c r="A138" i="5"/>
  <c r="K137" i="5"/>
  <c r="J137" i="5"/>
  <c r="H137" i="5"/>
  <c r="AA137" i="5"/>
  <c r="Z137" i="5"/>
  <c r="Y137" i="5"/>
  <c r="X137" i="5"/>
  <c r="I137" i="5"/>
  <c r="F137" i="5"/>
  <c r="V137" i="5"/>
  <c r="T137" i="5"/>
  <c r="R137" i="5"/>
  <c r="U137" i="5"/>
  <c r="S137" i="5"/>
  <c r="Q137" i="5"/>
  <c r="E137" i="5"/>
  <c r="D137" i="5"/>
  <c r="C137" i="5"/>
  <c r="B137" i="5"/>
  <c r="A137" i="5"/>
  <c r="K136" i="5"/>
  <c r="J136" i="5"/>
  <c r="H136" i="5"/>
  <c r="AA136" i="5"/>
  <c r="Z136" i="5"/>
  <c r="Y136" i="5"/>
  <c r="X136" i="5"/>
  <c r="I136" i="5"/>
  <c r="F136" i="5"/>
  <c r="V136" i="5"/>
  <c r="T136" i="5"/>
  <c r="R136" i="5"/>
  <c r="U136" i="5"/>
  <c r="S136" i="5"/>
  <c r="Q136" i="5"/>
  <c r="E136" i="5"/>
  <c r="D136" i="5"/>
  <c r="C136" i="5"/>
  <c r="B136" i="5"/>
  <c r="A136" i="5"/>
  <c r="K135" i="5"/>
  <c r="J135" i="5"/>
  <c r="I135" i="5"/>
  <c r="H135" i="5"/>
  <c r="G135" i="5"/>
  <c r="F135" i="5"/>
  <c r="K134" i="5"/>
  <c r="J134" i="5"/>
  <c r="W134" i="5"/>
  <c r="I134" i="5"/>
  <c r="H134" i="5"/>
  <c r="G134" i="5"/>
  <c r="F134" i="5"/>
  <c r="K133" i="5"/>
  <c r="J133" i="5"/>
  <c r="I133" i="5"/>
  <c r="H133" i="5"/>
  <c r="G133" i="5"/>
  <c r="F133" i="5"/>
  <c r="K132" i="5"/>
  <c r="J132" i="5"/>
  <c r="W132" i="5"/>
  <c r="I132" i="5"/>
  <c r="H132" i="5"/>
  <c r="G132" i="5"/>
  <c r="F132" i="5"/>
  <c r="V131" i="5"/>
  <c r="T131" i="5"/>
  <c r="R131" i="5"/>
  <c r="U131" i="5"/>
  <c r="S131" i="5"/>
  <c r="Q131" i="5"/>
  <c r="E131" i="5"/>
  <c r="D131" i="5"/>
  <c r="C131" i="5"/>
  <c r="B131" i="5"/>
  <c r="A131" i="5"/>
  <c r="AA130" i="5"/>
  <c r="Z130" i="5"/>
  <c r="Y130" i="5"/>
  <c r="X130" i="5"/>
  <c r="O130" i="5"/>
  <c r="H130" i="5"/>
  <c r="P130" i="5"/>
  <c r="J130" i="5"/>
  <c r="I129" i="5"/>
  <c r="H129" i="5"/>
  <c r="G129" i="5"/>
  <c r="E129" i="5"/>
  <c r="K128" i="5"/>
  <c r="J128" i="5"/>
  <c r="I128" i="5"/>
  <c r="E128" i="5"/>
  <c r="K127" i="5"/>
  <c r="J127" i="5"/>
  <c r="I127" i="5"/>
  <c r="E127" i="5"/>
  <c r="K126" i="5"/>
  <c r="J126" i="5"/>
  <c r="I126" i="5"/>
  <c r="E126" i="5"/>
  <c r="K125" i="5"/>
  <c r="J125" i="5"/>
  <c r="H125" i="5"/>
  <c r="AA125" i="5"/>
  <c r="Z125" i="5"/>
  <c r="Y125" i="5"/>
  <c r="X125" i="5"/>
  <c r="I125" i="5"/>
  <c r="F125" i="5"/>
  <c r="V125" i="5"/>
  <c r="T125" i="5"/>
  <c r="R125" i="5"/>
  <c r="U125" i="5"/>
  <c r="S125" i="5"/>
  <c r="Q125" i="5"/>
  <c r="E125" i="5"/>
  <c r="D125" i="5"/>
  <c r="C125" i="5"/>
  <c r="B125" i="5"/>
  <c r="A125" i="5"/>
  <c r="K124" i="5"/>
  <c r="J124" i="5"/>
  <c r="W124" i="5"/>
  <c r="I124" i="5"/>
  <c r="H124" i="5"/>
  <c r="G124" i="5"/>
  <c r="F124" i="5"/>
  <c r="K123" i="5"/>
  <c r="J123" i="5"/>
  <c r="I123" i="5"/>
  <c r="H123" i="5"/>
  <c r="G123" i="5"/>
  <c r="F123" i="5"/>
  <c r="K122" i="5"/>
  <c r="J122" i="5"/>
  <c r="W122" i="5"/>
  <c r="I122" i="5"/>
  <c r="H122" i="5"/>
  <c r="G122" i="5"/>
  <c r="F122" i="5"/>
  <c r="V121" i="5"/>
  <c r="T121" i="5"/>
  <c r="R121" i="5"/>
  <c r="U121" i="5"/>
  <c r="S121" i="5"/>
  <c r="Q121" i="5"/>
  <c r="E121" i="5"/>
  <c r="D121" i="5"/>
  <c r="C121" i="5"/>
  <c r="B121" i="5"/>
  <c r="A121" i="5"/>
  <c r="AA120" i="5"/>
  <c r="Z120" i="5"/>
  <c r="Y120" i="5"/>
  <c r="X120" i="5"/>
  <c r="O120" i="5"/>
  <c r="H120" i="5"/>
  <c r="P120" i="5"/>
  <c r="J120" i="5"/>
  <c r="I119" i="5"/>
  <c r="H119" i="5"/>
  <c r="G119" i="5"/>
  <c r="E119" i="5"/>
  <c r="K118" i="5"/>
  <c r="J118" i="5"/>
  <c r="I118" i="5"/>
  <c r="E118" i="5"/>
  <c r="K117" i="5"/>
  <c r="J117" i="5"/>
  <c r="I117" i="5"/>
  <c r="E117" i="5"/>
  <c r="K116" i="5"/>
  <c r="J116" i="5"/>
  <c r="I116" i="5"/>
  <c r="E116" i="5"/>
  <c r="K115" i="5"/>
  <c r="J115" i="5"/>
  <c r="H115" i="5"/>
  <c r="AA115" i="5"/>
  <c r="Z115" i="5"/>
  <c r="Y115" i="5"/>
  <c r="X115" i="5"/>
  <c r="I115" i="5"/>
  <c r="F115" i="5"/>
  <c r="V115" i="5"/>
  <c r="T115" i="5"/>
  <c r="R115" i="5"/>
  <c r="U115" i="5"/>
  <c r="S115" i="5"/>
  <c r="Q115" i="5"/>
  <c r="E115" i="5"/>
  <c r="D115" i="5"/>
  <c r="C115" i="5"/>
  <c r="B115" i="5"/>
  <c r="A115" i="5"/>
  <c r="K114" i="5"/>
  <c r="J114" i="5"/>
  <c r="H114" i="5"/>
  <c r="AA114" i="5"/>
  <c r="Z114" i="5"/>
  <c r="Y114" i="5"/>
  <c r="X114" i="5"/>
  <c r="I114" i="5"/>
  <c r="F114" i="5"/>
  <c r="V114" i="5"/>
  <c r="T114" i="5"/>
  <c r="R114" i="5"/>
  <c r="U114" i="5"/>
  <c r="S114" i="5"/>
  <c r="Q114" i="5"/>
  <c r="E114" i="5"/>
  <c r="D114" i="5"/>
  <c r="C114" i="5"/>
  <c r="B114" i="5"/>
  <c r="A114" i="5"/>
  <c r="K113" i="5"/>
  <c r="J113" i="5"/>
  <c r="I113" i="5"/>
  <c r="H113" i="5"/>
  <c r="G113" i="5"/>
  <c r="F113" i="5"/>
  <c r="K112" i="5"/>
  <c r="J112" i="5"/>
  <c r="W112" i="5"/>
  <c r="I112" i="5"/>
  <c r="H112" i="5"/>
  <c r="G112" i="5"/>
  <c r="F112" i="5"/>
  <c r="K111" i="5"/>
  <c r="J111" i="5"/>
  <c r="I111" i="5"/>
  <c r="H111" i="5"/>
  <c r="G111" i="5"/>
  <c r="F111" i="5"/>
  <c r="K110" i="5"/>
  <c r="J110" i="5"/>
  <c r="W110" i="5"/>
  <c r="I110" i="5"/>
  <c r="H110" i="5"/>
  <c r="G110" i="5"/>
  <c r="F110" i="5"/>
  <c r="V109" i="5"/>
  <c r="T109" i="5"/>
  <c r="R109" i="5"/>
  <c r="U109" i="5"/>
  <c r="S109" i="5"/>
  <c r="Q109" i="5"/>
  <c r="E109" i="5"/>
  <c r="D109" i="5"/>
  <c r="C109" i="5"/>
  <c r="B109" i="5"/>
  <c r="A109" i="5"/>
  <c r="AA108" i="5"/>
  <c r="Z108" i="5"/>
  <c r="Y108" i="5"/>
  <c r="X108" i="5"/>
  <c r="O108" i="5"/>
  <c r="H108" i="5"/>
  <c r="P108" i="5"/>
  <c r="J108" i="5"/>
  <c r="I107" i="5"/>
  <c r="H107" i="5"/>
  <c r="G107" i="5"/>
  <c r="E107" i="5"/>
  <c r="K106" i="5"/>
  <c r="J106" i="5"/>
  <c r="I106" i="5"/>
  <c r="E106" i="5"/>
  <c r="K105" i="5"/>
  <c r="J105" i="5"/>
  <c r="I105" i="5"/>
  <c r="E105" i="5"/>
  <c r="K104" i="5"/>
  <c r="J104" i="5"/>
  <c r="I104" i="5"/>
  <c r="E104" i="5"/>
  <c r="K103" i="5"/>
  <c r="J103" i="5"/>
  <c r="H103" i="5"/>
  <c r="AA103" i="5"/>
  <c r="Z103" i="5"/>
  <c r="Y103" i="5"/>
  <c r="X103" i="5"/>
  <c r="I103" i="5"/>
  <c r="F103" i="5"/>
  <c r="V103" i="5"/>
  <c r="T103" i="5"/>
  <c r="R103" i="5"/>
  <c r="U103" i="5"/>
  <c r="S103" i="5"/>
  <c r="Q103" i="5"/>
  <c r="E103" i="5"/>
  <c r="D103" i="5"/>
  <c r="C103" i="5"/>
  <c r="B103" i="5"/>
  <c r="A103" i="5"/>
  <c r="K102" i="5"/>
  <c r="J102" i="5"/>
  <c r="W102" i="5"/>
  <c r="I102" i="5"/>
  <c r="H102" i="5"/>
  <c r="G102" i="5"/>
  <c r="F102" i="5"/>
  <c r="K101" i="5"/>
  <c r="J101" i="5"/>
  <c r="I101" i="5"/>
  <c r="H101" i="5"/>
  <c r="G101" i="5"/>
  <c r="F101" i="5"/>
  <c r="K100" i="5"/>
  <c r="J100" i="5"/>
  <c r="W100" i="5"/>
  <c r="I100" i="5"/>
  <c r="H100" i="5"/>
  <c r="G100" i="5"/>
  <c r="F100" i="5"/>
  <c r="V99" i="5"/>
  <c r="T99" i="5"/>
  <c r="R99" i="5"/>
  <c r="U99" i="5"/>
  <c r="S99" i="5"/>
  <c r="Q99" i="5"/>
  <c r="E99" i="5"/>
  <c r="D99" i="5"/>
  <c r="C99" i="5"/>
  <c r="B99" i="5"/>
  <c r="A99" i="5"/>
  <c r="AA98" i="5"/>
  <c r="Z98" i="5"/>
  <c r="Y98" i="5"/>
  <c r="X98" i="5"/>
  <c r="O98" i="5"/>
  <c r="H98" i="5"/>
  <c r="P98" i="5"/>
  <c r="J98" i="5"/>
  <c r="I97" i="5"/>
  <c r="H97" i="5"/>
  <c r="G97" i="5"/>
  <c r="E97" i="5"/>
  <c r="K96" i="5"/>
  <c r="J96" i="5"/>
  <c r="I96" i="5"/>
  <c r="E96" i="5"/>
  <c r="K95" i="5"/>
  <c r="J95" i="5"/>
  <c r="I95" i="5"/>
  <c r="E95" i="5"/>
  <c r="K94" i="5"/>
  <c r="J94" i="5"/>
  <c r="I94" i="5"/>
  <c r="E94" i="5"/>
  <c r="K93" i="5"/>
  <c r="J93" i="5"/>
  <c r="H93" i="5"/>
  <c r="AA93" i="5"/>
  <c r="Z93" i="5"/>
  <c r="Y93" i="5"/>
  <c r="X93" i="5"/>
  <c r="I93" i="5"/>
  <c r="F93" i="5"/>
  <c r="V93" i="5"/>
  <c r="T93" i="5"/>
  <c r="R93" i="5"/>
  <c r="U93" i="5"/>
  <c r="S93" i="5"/>
  <c r="Q93" i="5"/>
  <c r="E93" i="5"/>
  <c r="D93" i="5"/>
  <c r="C93" i="5"/>
  <c r="B93" i="5"/>
  <c r="A93" i="5"/>
  <c r="K92" i="5"/>
  <c r="J92" i="5"/>
  <c r="H92" i="5"/>
  <c r="AA92" i="5"/>
  <c r="Z92" i="5"/>
  <c r="Y92" i="5"/>
  <c r="X92" i="5"/>
  <c r="I92" i="5"/>
  <c r="F92" i="5"/>
  <c r="V92" i="5"/>
  <c r="T92" i="5"/>
  <c r="R92" i="5"/>
  <c r="U92" i="5"/>
  <c r="S92" i="5"/>
  <c r="Q92" i="5"/>
  <c r="E92" i="5"/>
  <c r="D92" i="5"/>
  <c r="C92" i="5"/>
  <c r="B92" i="5"/>
  <c r="A92" i="5"/>
  <c r="K91" i="5"/>
  <c r="J91" i="5"/>
  <c r="H91" i="5"/>
  <c r="AA91" i="5"/>
  <c r="Z91" i="5"/>
  <c r="Y91" i="5"/>
  <c r="X91" i="5"/>
  <c r="I91" i="5"/>
  <c r="F91" i="5"/>
  <c r="V91" i="5"/>
  <c r="T91" i="5"/>
  <c r="R91" i="5"/>
  <c r="U91" i="5"/>
  <c r="S91" i="5"/>
  <c r="Q91" i="5"/>
  <c r="E91" i="5"/>
  <c r="D91" i="5"/>
  <c r="C91" i="5"/>
  <c r="B91" i="5"/>
  <c r="A91" i="5"/>
  <c r="K90" i="5"/>
  <c r="J90" i="5"/>
  <c r="I90" i="5"/>
  <c r="H90" i="5"/>
  <c r="G90" i="5"/>
  <c r="F90" i="5"/>
  <c r="K89" i="5"/>
  <c r="J89" i="5"/>
  <c r="W89" i="5"/>
  <c r="I89" i="5"/>
  <c r="H89" i="5"/>
  <c r="G89" i="5"/>
  <c r="F89" i="5"/>
  <c r="K88" i="5"/>
  <c r="J88" i="5"/>
  <c r="I88" i="5"/>
  <c r="H88" i="5"/>
  <c r="G88" i="5"/>
  <c r="F88" i="5"/>
  <c r="K87" i="5"/>
  <c r="J87" i="5"/>
  <c r="W87" i="5"/>
  <c r="I87" i="5"/>
  <c r="H87" i="5"/>
  <c r="G87" i="5"/>
  <c r="F87" i="5"/>
  <c r="V86" i="5"/>
  <c r="T86" i="5"/>
  <c r="R86" i="5"/>
  <c r="U86" i="5"/>
  <c r="S86" i="5"/>
  <c r="Q86" i="5"/>
  <c r="E86" i="5"/>
  <c r="D86" i="5"/>
  <c r="C86" i="5"/>
  <c r="B86" i="5"/>
  <c r="A86" i="5"/>
  <c r="AA85" i="5"/>
  <c r="Z85" i="5"/>
  <c r="Y85" i="5"/>
  <c r="X85" i="5"/>
  <c r="O85" i="5"/>
  <c r="H85" i="5"/>
  <c r="P85" i="5"/>
  <c r="J85" i="5"/>
  <c r="I84" i="5"/>
  <c r="H84" i="5"/>
  <c r="G84" i="5"/>
  <c r="E84" i="5"/>
  <c r="K83" i="5"/>
  <c r="J83" i="5"/>
  <c r="I83" i="5"/>
  <c r="E83" i="5"/>
  <c r="K82" i="5"/>
  <c r="J82" i="5"/>
  <c r="I82" i="5"/>
  <c r="E82" i="5"/>
  <c r="K81" i="5"/>
  <c r="J81" i="5"/>
  <c r="I81" i="5"/>
  <c r="E81" i="5"/>
  <c r="K80" i="5"/>
  <c r="J80" i="5"/>
  <c r="H80" i="5"/>
  <c r="AA80" i="5"/>
  <c r="Z80" i="5"/>
  <c r="Y80" i="5"/>
  <c r="X80" i="5"/>
  <c r="I80" i="5"/>
  <c r="F80" i="5"/>
  <c r="V80" i="5"/>
  <c r="T80" i="5"/>
  <c r="R80" i="5"/>
  <c r="U80" i="5"/>
  <c r="S80" i="5"/>
  <c r="Q80" i="5"/>
  <c r="E80" i="5"/>
  <c r="D80" i="5"/>
  <c r="C80" i="5"/>
  <c r="B80" i="5"/>
  <c r="A80" i="5"/>
  <c r="K79" i="5"/>
  <c r="J79" i="5"/>
  <c r="W79" i="5"/>
  <c r="I79" i="5"/>
  <c r="H79" i="5"/>
  <c r="G79" i="5"/>
  <c r="F79" i="5"/>
  <c r="K78" i="5"/>
  <c r="J78" i="5"/>
  <c r="I78" i="5"/>
  <c r="H78" i="5"/>
  <c r="G78" i="5"/>
  <c r="F78" i="5"/>
  <c r="K77" i="5"/>
  <c r="J77" i="5"/>
  <c r="W77" i="5"/>
  <c r="I77" i="5"/>
  <c r="H77" i="5"/>
  <c r="G77" i="5"/>
  <c r="F77" i="5"/>
  <c r="V76" i="5"/>
  <c r="T76" i="5"/>
  <c r="R76" i="5"/>
  <c r="U76" i="5"/>
  <c r="S76" i="5"/>
  <c r="Q76" i="5"/>
  <c r="E76" i="5"/>
  <c r="D76" i="5"/>
  <c r="C76" i="5"/>
  <c r="B76" i="5"/>
  <c r="A76" i="5"/>
  <c r="A75" i="5"/>
  <c r="H73" i="5"/>
  <c r="J73" i="5"/>
  <c r="H72" i="5"/>
  <c r="J72" i="5"/>
  <c r="A72" i="5"/>
  <c r="AA70" i="5"/>
  <c r="Z70" i="5"/>
  <c r="Y70" i="5"/>
  <c r="X70" i="5"/>
  <c r="O70" i="5"/>
  <c r="H70" i="5"/>
  <c r="P70" i="5"/>
  <c r="J70" i="5"/>
  <c r="I69" i="5"/>
  <c r="H69" i="5"/>
  <c r="G69" i="5"/>
  <c r="E69" i="5"/>
  <c r="K68" i="5"/>
  <c r="J68" i="5"/>
  <c r="I68" i="5"/>
  <c r="E68" i="5"/>
  <c r="K67" i="5"/>
  <c r="J67" i="5"/>
  <c r="I67" i="5"/>
  <c r="E67" i="5"/>
  <c r="K66" i="5"/>
  <c r="J66" i="5"/>
  <c r="I66" i="5"/>
  <c r="E66" i="5"/>
  <c r="K65" i="5"/>
  <c r="J65" i="5"/>
  <c r="H65" i="5"/>
  <c r="AA65" i="5"/>
  <c r="Z65" i="5"/>
  <c r="Y65" i="5"/>
  <c r="X65" i="5"/>
  <c r="I65" i="5"/>
  <c r="F65" i="5"/>
  <c r="V65" i="5"/>
  <c r="T65" i="5"/>
  <c r="R65" i="5"/>
  <c r="U65" i="5"/>
  <c r="S65" i="5"/>
  <c r="Q65" i="5"/>
  <c r="E65" i="5"/>
  <c r="D65" i="5"/>
  <c r="C65" i="5"/>
  <c r="B65" i="5"/>
  <c r="A65" i="5"/>
  <c r="K64" i="5"/>
  <c r="J64" i="5"/>
  <c r="H64" i="5"/>
  <c r="AA64" i="5"/>
  <c r="Z64" i="5"/>
  <c r="Y64" i="5"/>
  <c r="X64" i="5"/>
  <c r="I64" i="5"/>
  <c r="F64" i="5"/>
  <c r="V64" i="5"/>
  <c r="T64" i="5"/>
  <c r="R64" i="5"/>
  <c r="U64" i="5"/>
  <c r="S64" i="5"/>
  <c r="Q64" i="5"/>
  <c r="E64" i="5"/>
  <c r="D64" i="5"/>
  <c r="C64" i="5"/>
  <c r="B64" i="5"/>
  <c r="A64" i="5"/>
  <c r="K63" i="5"/>
  <c r="J63" i="5"/>
  <c r="I63" i="5"/>
  <c r="H63" i="5"/>
  <c r="G63" i="5"/>
  <c r="F63" i="5"/>
  <c r="K62" i="5"/>
  <c r="J62" i="5"/>
  <c r="W62" i="5"/>
  <c r="I62" i="5"/>
  <c r="H62" i="5"/>
  <c r="G62" i="5"/>
  <c r="F62" i="5"/>
  <c r="K61" i="5"/>
  <c r="J61" i="5"/>
  <c r="I61" i="5"/>
  <c r="H61" i="5"/>
  <c r="G61" i="5"/>
  <c r="F61" i="5"/>
  <c r="K60" i="5"/>
  <c r="J60" i="5"/>
  <c r="W60" i="5"/>
  <c r="I60" i="5"/>
  <c r="H60" i="5"/>
  <c r="G60" i="5"/>
  <c r="F60" i="5"/>
  <c r="V59" i="5"/>
  <c r="T59" i="5"/>
  <c r="R59" i="5"/>
  <c r="U59" i="5"/>
  <c r="S59" i="5"/>
  <c r="Q59" i="5"/>
  <c r="E59" i="5"/>
  <c r="D59" i="5"/>
  <c r="C59" i="5"/>
  <c r="B59" i="5"/>
  <c r="A59" i="5"/>
  <c r="AA58" i="5"/>
  <c r="Z58" i="5"/>
  <c r="Y58" i="5"/>
  <c r="X58" i="5"/>
  <c r="O58" i="5"/>
  <c r="H58" i="5"/>
  <c r="P58" i="5"/>
  <c r="J58" i="5"/>
  <c r="I57" i="5"/>
  <c r="H57" i="5"/>
  <c r="G57" i="5"/>
  <c r="E57" i="5"/>
  <c r="K56" i="5"/>
  <c r="J56" i="5"/>
  <c r="I56" i="5"/>
  <c r="E56" i="5"/>
  <c r="K55" i="5"/>
  <c r="J55" i="5"/>
  <c r="I55" i="5"/>
  <c r="E55" i="5"/>
  <c r="K54" i="5"/>
  <c r="J54" i="5"/>
  <c r="I54" i="5"/>
  <c r="E54" i="5"/>
  <c r="K53" i="5"/>
  <c r="J53" i="5"/>
  <c r="H53" i="5"/>
  <c r="AA53" i="5"/>
  <c r="Z53" i="5"/>
  <c r="Y53" i="5"/>
  <c r="X53" i="5"/>
  <c r="I53" i="5"/>
  <c r="F53" i="5"/>
  <c r="V53" i="5"/>
  <c r="T53" i="5"/>
  <c r="R53" i="5"/>
  <c r="U53" i="5"/>
  <c r="S53" i="5"/>
  <c r="Q53" i="5"/>
  <c r="E53" i="5"/>
  <c r="D53" i="5"/>
  <c r="C53" i="5"/>
  <c r="B53" i="5"/>
  <c r="A53" i="5"/>
  <c r="K52" i="5"/>
  <c r="J52" i="5"/>
  <c r="H52" i="5"/>
  <c r="AA52" i="5"/>
  <c r="Z52" i="5"/>
  <c r="Y52" i="5"/>
  <c r="X52" i="5"/>
  <c r="I52" i="5"/>
  <c r="F52" i="5"/>
  <c r="V52" i="5"/>
  <c r="T52" i="5"/>
  <c r="R52" i="5"/>
  <c r="U52" i="5"/>
  <c r="S52" i="5"/>
  <c r="Q52" i="5"/>
  <c r="E52" i="5"/>
  <c r="D52" i="5"/>
  <c r="C52" i="5"/>
  <c r="B52" i="5"/>
  <c r="A52" i="5"/>
  <c r="K51" i="5"/>
  <c r="J51" i="5"/>
  <c r="I51" i="5"/>
  <c r="H51" i="5"/>
  <c r="G51" i="5"/>
  <c r="F51" i="5"/>
  <c r="K50" i="5"/>
  <c r="J50" i="5"/>
  <c r="W50" i="5"/>
  <c r="I50" i="5"/>
  <c r="H50" i="5"/>
  <c r="G50" i="5"/>
  <c r="F50" i="5"/>
  <c r="K49" i="5"/>
  <c r="J49" i="5"/>
  <c r="I49" i="5"/>
  <c r="H49" i="5"/>
  <c r="G49" i="5"/>
  <c r="F49" i="5"/>
  <c r="K48" i="5"/>
  <c r="J48" i="5"/>
  <c r="W48" i="5"/>
  <c r="I48" i="5"/>
  <c r="H48" i="5"/>
  <c r="G48" i="5"/>
  <c r="F48" i="5"/>
  <c r="V47" i="5"/>
  <c r="T47" i="5"/>
  <c r="R47" i="5"/>
  <c r="U47" i="5"/>
  <c r="S47" i="5"/>
  <c r="Q47" i="5"/>
  <c r="E47" i="5"/>
  <c r="D47" i="5"/>
  <c r="C47" i="5"/>
  <c r="B47" i="5"/>
  <c r="A47" i="5"/>
  <c r="AA46" i="5"/>
  <c r="Z46" i="5"/>
  <c r="Y46" i="5"/>
  <c r="X46" i="5"/>
  <c r="O46" i="5"/>
  <c r="H46" i="5"/>
  <c r="P46" i="5"/>
  <c r="J46" i="5"/>
  <c r="I45" i="5"/>
  <c r="H45" i="5"/>
  <c r="G45" i="5"/>
  <c r="E45" i="5"/>
  <c r="K44" i="5"/>
  <c r="J44" i="5"/>
  <c r="I44" i="5"/>
  <c r="E44" i="5"/>
  <c r="K43" i="5"/>
  <c r="J43" i="5"/>
  <c r="I43" i="5"/>
  <c r="E43" i="5"/>
  <c r="K42" i="5"/>
  <c r="J42" i="5"/>
  <c r="I42" i="5"/>
  <c r="E42" i="5"/>
  <c r="K41" i="5"/>
  <c r="J41" i="5"/>
  <c r="H41" i="5"/>
  <c r="AA41" i="5"/>
  <c r="Z41" i="5"/>
  <c r="Y41" i="5"/>
  <c r="X41" i="5"/>
  <c r="I41" i="5"/>
  <c r="F41" i="5"/>
  <c r="V41" i="5"/>
  <c r="T41" i="5"/>
  <c r="R41" i="5"/>
  <c r="U41" i="5"/>
  <c r="S41" i="5"/>
  <c r="Q41" i="5"/>
  <c r="E41" i="5"/>
  <c r="D41" i="5"/>
  <c r="C41" i="5"/>
  <c r="B41" i="5"/>
  <c r="A41" i="5"/>
  <c r="K40" i="5"/>
  <c r="J40" i="5"/>
  <c r="I40" i="5"/>
  <c r="H40" i="5"/>
  <c r="G40" i="5"/>
  <c r="F40" i="5"/>
  <c r="K39" i="5"/>
  <c r="J39" i="5"/>
  <c r="W39" i="5"/>
  <c r="I39" i="5"/>
  <c r="H39" i="5"/>
  <c r="G39" i="5"/>
  <c r="F39" i="5"/>
  <c r="K38" i="5"/>
  <c r="J38" i="5"/>
  <c r="I38" i="5"/>
  <c r="H38" i="5"/>
  <c r="G38" i="5"/>
  <c r="F38" i="5"/>
  <c r="K37" i="5"/>
  <c r="J37" i="5"/>
  <c r="W37" i="5"/>
  <c r="I37" i="5"/>
  <c r="H37" i="5"/>
  <c r="G37" i="5"/>
  <c r="F37" i="5"/>
  <c r="V36" i="5"/>
  <c r="T36" i="5"/>
  <c r="R36" i="5"/>
  <c r="U36" i="5"/>
  <c r="S36" i="5"/>
  <c r="Q36" i="5"/>
  <c r="E36" i="5"/>
  <c r="D36" i="5"/>
  <c r="C36" i="5"/>
  <c r="B36" i="5"/>
  <c r="A36" i="5"/>
  <c r="A35" i="5"/>
  <c r="A33" i="5"/>
  <c r="A21" i="5"/>
  <c r="A18" i="5"/>
  <c r="A16" i="5"/>
  <c r="A13" i="5"/>
  <c r="G6" i="5"/>
  <c r="B6" i="5"/>
  <c r="A1" i="5"/>
  <c r="D12" i="1" l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C30" i="1"/>
  <c r="D30" i="1"/>
  <c r="E30" i="1"/>
  <c r="Z30" i="1"/>
  <c r="AA30" i="1"/>
  <c r="AM30" i="1"/>
  <c r="AN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R32" i="1"/>
  <c r="GK32" i="1" s="1"/>
  <c r="S32" i="1"/>
  <c r="CY32" i="1" s="1"/>
  <c r="X32" i="1" s="1"/>
  <c r="AB32" i="1"/>
  <c r="AC32" i="1"/>
  <c r="CQ32" i="1" s="1"/>
  <c r="P32" i="1" s="1"/>
  <c r="AD32" i="1"/>
  <c r="AE32" i="1"/>
  <c r="AF32" i="1"/>
  <c r="AG32" i="1"/>
  <c r="CU32" i="1" s="1"/>
  <c r="T32" i="1" s="1"/>
  <c r="AG41" i="1" s="1"/>
  <c r="AH32" i="1"/>
  <c r="AI32" i="1"/>
  <c r="AJ32" i="1"/>
  <c r="CX32" i="1" s="1"/>
  <c r="W32" i="1" s="1"/>
  <c r="CR32" i="1"/>
  <c r="Q32" i="1" s="1"/>
  <c r="CS32" i="1"/>
  <c r="CT32" i="1"/>
  <c r="CV32" i="1"/>
  <c r="U32" i="1" s="1"/>
  <c r="CW32" i="1"/>
  <c r="V32" i="1" s="1"/>
  <c r="FR32" i="1"/>
  <c r="GL32" i="1"/>
  <c r="GO32" i="1"/>
  <c r="GP32" i="1"/>
  <c r="GV32" i="1"/>
  <c r="GX32" i="1"/>
  <c r="I33" i="1"/>
  <c r="Q33" i="1"/>
  <c r="R33" i="1"/>
  <c r="GK33" i="1" s="1"/>
  <c r="AB33" i="1"/>
  <c r="AC33" i="1"/>
  <c r="CQ33" i="1" s="1"/>
  <c r="P33" i="1" s="1"/>
  <c r="CP33" i="1" s="1"/>
  <c r="O33" i="1" s="1"/>
  <c r="AD33" i="1"/>
  <c r="AE33" i="1"/>
  <c r="AF33" i="1"/>
  <c r="CT33" i="1" s="1"/>
  <c r="S33" i="1" s="1"/>
  <c r="AG33" i="1"/>
  <c r="CU33" i="1" s="1"/>
  <c r="T33" i="1" s="1"/>
  <c r="AH33" i="1"/>
  <c r="AI33" i="1"/>
  <c r="CW33" i="1" s="1"/>
  <c r="V33" i="1" s="1"/>
  <c r="AJ33" i="1"/>
  <c r="CX33" i="1" s="1"/>
  <c r="W33" i="1" s="1"/>
  <c r="CR33" i="1"/>
  <c r="CS33" i="1"/>
  <c r="CV33" i="1"/>
  <c r="U33" i="1" s="1"/>
  <c r="FR33" i="1"/>
  <c r="GL33" i="1"/>
  <c r="GO33" i="1"/>
  <c r="GP33" i="1"/>
  <c r="GV33" i="1"/>
  <c r="GX33" i="1"/>
  <c r="Q34" i="1"/>
  <c r="R34" i="1"/>
  <c r="GK34" i="1" s="1"/>
  <c r="AB34" i="1"/>
  <c r="AC34" i="1"/>
  <c r="AD34" i="1"/>
  <c r="AE34" i="1"/>
  <c r="AF34" i="1"/>
  <c r="CT34" i="1" s="1"/>
  <c r="S34" i="1" s="1"/>
  <c r="AG34" i="1"/>
  <c r="CU34" i="1" s="1"/>
  <c r="T34" i="1" s="1"/>
  <c r="AH34" i="1"/>
  <c r="AI34" i="1"/>
  <c r="CW34" i="1" s="1"/>
  <c r="V34" i="1" s="1"/>
  <c r="AJ34" i="1"/>
  <c r="CX34" i="1" s="1"/>
  <c r="W34" i="1" s="1"/>
  <c r="CQ34" i="1"/>
  <c r="P34" i="1" s="1"/>
  <c r="CP34" i="1" s="1"/>
  <c r="O34" i="1" s="1"/>
  <c r="CR34" i="1"/>
  <c r="CS34" i="1"/>
  <c r="CV34" i="1"/>
  <c r="U34" i="1" s="1"/>
  <c r="FR34" i="1"/>
  <c r="GL34" i="1"/>
  <c r="GO34" i="1"/>
  <c r="GP34" i="1"/>
  <c r="GV34" i="1"/>
  <c r="GX34" i="1"/>
  <c r="I35" i="1"/>
  <c r="P35" i="1"/>
  <c r="CP35" i="1" s="1"/>
  <c r="O35" i="1" s="1"/>
  <c r="Q35" i="1"/>
  <c r="AC35" i="1"/>
  <c r="AB35" i="1" s="1"/>
  <c r="AD35" i="1"/>
  <c r="AE35" i="1"/>
  <c r="CS35" i="1" s="1"/>
  <c r="R35" i="1" s="1"/>
  <c r="AF35" i="1"/>
  <c r="AG35" i="1"/>
  <c r="AH35" i="1"/>
  <c r="CV35" i="1" s="1"/>
  <c r="U35" i="1" s="1"/>
  <c r="AI35" i="1"/>
  <c r="CW35" i="1" s="1"/>
  <c r="V35" i="1" s="1"/>
  <c r="AJ35" i="1"/>
  <c r="CQ35" i="1"/>
  <c r="CR35" i="1"/>
  <c r="CT35" i="1"/>
  <c r="S35" i="1" s="1"/>
  <c r="CU35" i="1"/>
  <c r="T35" i="1" s="1"/>
  <c r="CX35" i="1"/>
  <c r="W35" i="1" s="1"/>
  <c r="FR35" i="1"/>
  <c r="GL35" i="1"/>
  <c r="GO35" i="1"/>
  <c r="GP35" i="1"/>
  <c r="GV35" i="1"/>
  <c r="GX35" i="1" s="1"/>
  <c r="I36" i="1"/>
  <c r="P36" i="1"/>
  <c r="CP36" i="1" s="1"/>
  <c r="O36" i="1" s="1"/>
  <c r="W36" i="1"/>
  <c r="AC36" i="1"/>
  <c r="AB36" i="1" s="1"/>
  <c r="AD36" i="1"/>
  <c r="CR36" i="1" s="1"/>
  <c r="Q36" i="1" s="1"/>
  <c r="AE36" i="1"/>
  <c r="AF36" i="1"/>
  <c r="AG36" i="1"/>
  <c r="CU36" i="1" s="1"/>
  <c r="T36" i="1" s="1"/>
  <c r="AH36" i="1"/>
  <c r="CV36" i="1" s="1"/>
  <c r="U36" i="1" s="1"/>
  <c r="AI36" i="1"/>
  <c r="CW36" i="1" s="1"/>
  <c r="V36" i="1" s="1"/>
  <c r="AJ36" i="1"/>
  <c r="CQ36" i="1"/>
  <c r="CS36" i="1"/>
  <c r="R36" i="1" s="1"/>
  <c r="GK36" i="1" s="1"/>
  <c r="CT36" i="1"/>
  <c r="S36" i="1" s="1"/>
  <c r="CX36" i="1"/>
  <c r="FR36" i="1"/>
  <c r="GL36" i="1"/>
  <c r="GO36" i="1"/>
  <c r="GP36" i="1"/>
  <c r="GV36" i="1"/>
  <c r="GX36" i="1"/>
  <c r="P37" i="1"/>
  <c r="W37" i="1"/>
  <c r="AC37" i="1"/>
  <c r="AB37" i="1" s="1"/>
  <c r="AD37" i="1"/>
  <c r="CR37" i="1" s="1"/>
  <c r="Q37" i="1" s="1"/>
  <c r="AE37" i="1"/>
  <c r="AF37" i="1"/>
  <c r="AG37" i="1"/>
  <c r="CU37" i="1" s="1"/>
  <c r="T37" i="1" s="1"/>
  <c r="AH37" i="1"/>
  <c r="CV37" i="1" s="1"/>
  <c r="U37" i="1" s="1"/>
  <c r="AI37" i="1"/>
  <c r="AJ37" i="1"/>
  <c r="CQ37" i="1"/>
  <c r="CS37" i="1"/>
  <c r="R37" i="1" s="1"/>
  <c r="GK37" i="1" s="1"/>
  <c r="CT37" i="1"/>
  <c r="S37" i="1" s="1"/>
  <c r="CW37" i="1"/>
  <c r="V37" i="1" s="1"/>
  <c r="CX37" i="1"/>
  <c r="FR37" i="1"/>
  <c r="GL37" i="1"/>
  <c r="GO37" i="1"/>
  <c r="GP37" i="1"/>
  <c r="GV37" i="1"/>
  <c r="GX37" i="1"/>
  <c r="I38" i="1"/>
  <c r="W38" i="1" s="1"/>
  <c r="V38" i="1"/>
  <c r="AC38" i="1"/>
  <c r="AB38" i="1" s="1"/>
  <c r="AD38" i="1"/>
  <c r="AE38" i="1"/>
  <c r="AF38" i="1"/>
  <c r="CT38" i="1" s="1"/>
  <c r="S38" i="1" s="1"/>
  <c r="AG38" i="1"/>
  <c r="CU38" i="1" s="1"/>
  <c r="T38" i="1" s="1"/>
  <c r="AH38" i="1"/>
  <c r="AI38" i="1"/>
  <c r="AJ38" i="1"/>
  <c r="CR38" i="1"/>
  <c r="Q38" i="1" s="1"/>
  <c r="CS38" i="1"/>
  <c r="R38" i="1" s="1"/>
  <c r="GK38" i="1" s="1"/>
  <c r="CV38" i="1"/>
  <c r="CW38" i="1"/>
  <c r="CX38" i="1"/>
  <c r="FR38" i="1"/>
  <c r="GL38" i="1"/>
  <c r="GO38" i="1"/>
  <c r="GP38" i="1"/>
  <c r="GV38" i="1"/>
  <c r="GX38" i="1"/>
  <c r="I39" i="1"/>
  <c r="T39" i="1" s="1"/>
  <c r="U39" i="1"/>
  <c r="V39" i="1"/>
  <c r="AC39" i="1"/>
  <c r="AD39" i="1"/>
  <c r="AE39" i="1"/>
  <c r="CS39" i="1" s="1"/>
  <c r="R39" i="1" s="1"/>
  <c r="GK39" i="1" s="1"/>
  <c r="AF39" i="1"/>
  <c r="CT39" i="1" s="1"/>
  <c r="S39" i="1" s="1"/>
  <c r="AG39" i="1"/>
  <c r="AH39" i="1"/>
  <c r="AI39" i="1"/>
  <c r="AJ39" i="1"/>
  <c r="CX39" i="1" s="1"/>
  <c r="W39" i="1" s="1"/>
  <c r="CQ39" i="1"/>
  <c r="P39" i="1" s="1"/>
  <c r="CP39" i="1" s="1"/>
  <c r="O39" i="1" s="1"/>
  <c r="CR39" i="1"/>
  <c r="Q39" i="1" s="1"/>
  <c r="CU39" i="1"/>
  <c r="CV39" i="1"/>
  <c r="CW39" i="1"/>
  <c r="FR39" i="1"/>
  <c r="GL39" i="1"/>
  <c r="GO39" i="1"/>
  <c r="GP39" i="1"/>
  <c r="GV39" i="1"/>
  <c r="GX39" i="1" s="1"/>
  <c r="B41" i="1"/>
  <c r="B30" i="1" s="1"/>
  <c r="C41" i="1"/>
  <c r="D41" i="1"/>
  <c r="F41" i="1"/>
  <c r="F30" i="1" s="1"/>
  <c r="G41" i="1"/>
  <c r="G30" i="1" s="1"/>
  <c r="AP41" i="1"/>
  <c r="F50" i="1" s="1"/>
  <c r="BX41" i="1"/>
  <c r="BX30" i="1" s="1"/>
  <c r="BY41" i="1"/>
  <c r="BY30" i="1" s="1"/>
  <c r="BZ41" i="1"/>
  <c r="BZ30" i="1" s="1"/>
  <c r="CC41" i="1"/>
  <c r="AT41" i="1" s="1"/>
  <c r="CD41" i="1"/>
  <c r="AU41" i="1" s="1"/>
  <c r="CK41" i="1"/>
  <c r="BB41" i="1" s="1"/>
  <c r="CL41" i="1"/>
  <c r="BC41" i="1" s="1"/>
  <c r="D70" i="1"/>
  <c r="E72" i="1"/>
  <c r="Z72" i="1"/>
  <c r="AA72" i="1"/>
  <c r="AM72" i="1"/>
  <c r="AN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Q74" i="1"/>
  <c r="S74" i="1"/>
  <c r="AC74" i="1"/>
  <c r="AD74" i="1"/>
  <c r="AE74" i="1"/>
  <c r="CS74" i="1" s="1"/>
  <c r="R74" i="1" s="1"/>
  <c r="GK74" i="1" s="1"/>
  <c r="AF74" i="1"/>
  <c r="AG74" i="1"/>
  <c r="AH74" i="1"/>
  <c r="AI74" i="1"/>
  <c r="CW74" i="1" s="1"/>
  <c r="V74" i="1" s="1"/>
  <c r="AJ74" i="1"/>
  <c r="CR74" i="1"/>
  <c r="CT74" i="1"/>
  <c r="CU74" i="1"/>
  <c r="T74" i="1" s="1"/>
  <c r="CV74" i="1"/>
  <c r="U74" i="1" s="1"/>
  <c r="CX74" i="1"/>
  <c r="W74" i="1" s="1"/>
  <c r="FR74" i="1"/>
  <c r="GL74" i="1"/>
  <c r="GO74" i="1"/>
  <c r="GP74" i="1"/>
  <c r="GV74" i="1"/>
  <c r="GX74" i="1" s="1"/>
  <c r="I75" i="1"/>
  <c r="P75" i="1"/>
  <c r="R75" i="1"/>
  <c r="GK75" i="1" s="1"/>
  <c r="AB75" i="1"/>
  <c r="AC75" i="1"/>
  <c r="AD75" i="1"/>
  <c r="CR75" i="1" s="1"/>
  <c r="Q75" i="1" s="1"/>
  <c r="AE75" i="1"/>
  <c r="AF75" i="1"/>
  <c r="AG75" i="1"/>
  <c r="AH75" i="1"/>
  <c r="CV75" i="1" s="1"/>
  <c r="U75" i="1" s="1"/>
  <c r="AI75" i="1"/>
  <c r="AJ75" i="1"/>
  <c r="CX75" i="1" s="1"/>
  <c r="W75" i="1" s="1"/>
  <c r="CQ75" i="1"/>
  <c r="CS75" i="1"/>
  <c r="CT75" i="1"/>
  <c r="S75" i="1" s="1"/>
  <c r="CU75" i="1"/>
  <c r="T75" i="1" s="1"/>
  <c r="CW75" i="1"/>
  <c r="V75" i="1" s="1"/>
  <c r="FR75" i="1"/>
  <c r="GL75" i="1"/>
  <c r="GO75" i="1"/>
  <c r="GP75" i="1"/>
  <c r="GV75" i="1"/>
  <c r="GX75" i="1"/>
  <c r="P76" i="1"/>
  <c r="R76" i="1"/>
  <c r="GK76" i="1" s="1"/>
  <c r="AB76" i="1"/>
  <c r="AC76" i="1"/>
  <c r="AD76" i="1"/>
  <c r="CR76" i="1" s="1"/>
  <c r="Q76" i="1" s="1"/>
  <c r="AE76" i="1"/>
  <c r="AF76" i="1"/>
  <c r="CT76" i="1" s="1"/>
  <c r="S76" i="1" s="1"/>
  <c r="AG76" i="1"/>
  <c r="AH76" i="1"/>
  <c r="CV76" i="1" s="1"/>
  <c r="U76" i="1" s="1"/>
  <c r="AI76" i="1"/>
  <c r="AJ76" i="1"/>
  <c r="CX76" i="1" s="1"/>
  <c r="W76" i="1" s="1"/>
  <c r="CQ76" i="1"/>
  <c r="CS76" i="1"/>
  <c r="CU76" i="1"/>
  <c r="T76" i="1" s="1"/>
  <c r="CW76" i="1"/>
  <c r="V76" i="1" s="1"/>
  <c r="FR76" i="1"/>
  <c r="GL76" i="1"/>
  <c r="GO76" i="1"/>
  <c r="GP76" i="1"/>
  <c r="GV76" i="1"/>
  <c r="GX76" i="1"/>
  <c r="I77" i="1"/>
  <c r="Q77" i="1"/>
  <c r="W77" i="1"/>
  <c r="AC77" i="1"/>
  <c r="AB77" i="1" s="1"/>
  <c r="AD77" i="1"/>
  <c r="AE77" i="1"/>
  <c r="CS77" i="1" s="1"/>
  <c r="R77" i="1" s="1"/>
  <c r="GK77" i="1" s="1"/>
  <c r="AF77" i="1"/>
  <c r="AG77" i="1"/>
  <c r="CU77" i="1" s="1"/>
  <c r="T77" i="1" s="1"/>
  <c r="AH77" i="1"/>
  <c r="AI77" i="1"/>
  <c r="CW77" i="1" s="1"/>
  <c r="V77" i="1" s="1"/>
  <c r="AJ77" i="1"/>
  <c r="CR77" i="1"/>
  <c r="CT77" i="1"/>
  <c r="S77" i="1" s="1"/>
  <c r="CV77" i="1"/>
  <c r="U77" i="1" s="1"/>
  <c r="CX77" i="1"/>
  <c r="FR77" i="1"/>
  <c r="GL77" i="1"/>
  <c r="GO77" i="1"/>
  <c r="GP77" i="1"/>
  <c r="GV77" i="1"/>
  <c r="GX77" i="1" s="1"/>
  <c r="I78" i="1"/>
  <c r="AC78" i="1"/>
  <c r="AD78" i="1"/>
  <c r="AE78" i="1"/>
  <c r="AF78" i="1"/>
  <c r="CT78" i="1" s="1"/>
  <c r="S78" i="1" s="1"/>
  <c r="AG78" i="1"/>
  <c r="AH78" i="1"/>
  <c r="CV78" i="1" s="1"/>
  <c r="AI78" i="1"/>
  <c r="AJ78" i="1"/>
  <c r="CX78" i="1" s="1"/>
  <c r="CQ78" i="1"/>
  <c r="CS78" i="1"/>
  <c r="CU78" i="1"/>
  <c r="CW78" i="1"/>
  <c r="FR78" i="1"/>
  <c r="GL78" i="1"/>
  <c r="GO78" i="1"/>
  <c r="GP78" i="1"/>
  <c r="GV78" i="1"/>
  <c r="I79" i="1"/>
  <c r="U79" i="1"/>
  <c r="W79" i="1"/>
  <c r="AC79" i="1"/>
  <c r="AB79" i="1" s="1"/>
  <c r="AD79" i="1"/>
  <c r="AE79" i="1"/>
  <c r="CS79" i="1" s="1"/>
  <c r="R79" i="1" s="1"/>
  <c r="AF79" i="1"/>
  <c r="AG79" i="1"/>
  <c r="CU79" i="1" s="1"/>
  <c r="T79" i="1" s="1"/>
  <c r="AH79" i="1"/>
  <c r="AI79" i="1"/>
  <c r="CW79" i="1" s="1"/>
  <c r="V79" i="1" s="1"/>
  <c r="AJ79" i="1"/>
  <c r="CR79" i="1"/>
  <c r="Q79" i="1" s="1"/>
  <c r="CT79" i="1"/>
  <c r="S79" i="1" s="1"/>
  <c r="CY79" i="1" s="1"/>
  <c r="X79" i="1" s="1"/>
  <c r="CV79" i="1"/>
  <c r="CX79" i="1"/>
  <c r="FR79" i="1"/>
  <c r="GK79" i="1"/>
  <c r="GL79" i="1"/>
  <c r="GO79" i="1"/>
  <c r="GP79" i="1"/>
  <c r="GV79" i="1"/>
  <c r="GX79" i="1" s="1"/>
  <c r="U80" i="1"/>
  <c r="W80" i="1"/>
  <c r="AC80" i="1"/>
  <c r="AB80" i="1" s="1"/>
  <c r="AD80" i="1"/>
  <c r="AE80" i="1"/>
  <c r="CS80" i="1" s="1"/>
  <c r="R80" i="1" s="1"/>
  <c r="GK80" i="1" s="1"/>
  <c r="AF80" i="1"/>
  <c r="AG80" i="1"/>
  <c r="CU80" i="1" s="1"/>
  <c r="T80" i="1" s="1"/>
  <c r="AH80" i="1"/>
  <c r="AI80" i="1"/>
  <c r="CW80" i="1" s="1"/>
  <c r="V80" i="1" s="1"/>
  <c r="AJ80" i="1"/>
  <c r="CR80" i="1"/>
  <c r="Q80" i="1" s="1"/>
  <c r="CT80" i="1"/>
  <c r="S80" i="1" s="1"/>
  <c r="CY80" i="1" s="1"/>
  <c r="X80" i="1" s="1"/>
  <c r="CV80" i="1"/>
  <c r="CX80" i="1"/>
  <c r="FR80" i="1"/>
  <c r="GL80" i="1"/>
  <c r="GO80" i="1"/>
  <c r="GP80" i="1"/>
  <c r="GV80" i="1"/>
  <c r="GX80" i="1" s="1"/>
  <c r="I81" i="1"/>
  <c r="AC81" i="1"/>
  <c r="AD81" i="1"/>
  <c r="AE81" i="1"/>
  <c r="AF81" i="1"/>
  <c r="CT81" i="1" s="1"/>
  <c r="S81" i="1" s="1"/>
  <c r="CY81" i="1" s="1"/>
  <c r="X81" i="1" s="1"/>
  <c r="AG81" i="1"/>
  <c r="AH81" i="1"/>
  <c r="CV81" i="1" s="1"/>
  <c r="U81" i="1" s="1"/>
  <c r="AI81" i="1"/>
  <c r="AJ81" i="1"/>
  <c r="CX81" i="1" s="1"/>
  <c r="CQ81" i="1"/>
  <c r="P81" i="1" s="1"/>
  <c r="CS81" i="1"/>
  <c r="R81" i="1" s="1"/>
  <c r="GK81" i="1" s="1"/>
  <c r="CU81" i="1"/>
  <c r="T81" i="1" s="1"/>
  <c r="CW81" i="1"/>
  <c r="V81" i="1" s="1"/>
  <c r="FR81" i="1"/>
  <c r="GL81" i="1"/>
  <c r="GO81" i="1"/>
  <c r="GP81" i="1"/>
  <c r="GV81" i="1"/>
  <c r="GX81" i="1"/>
  <c r="Q82" i="1"/>
  <c r="R82" i="1"/>
  <c r="GK82" i="1" s="1"/>
  <c r="AB82" i="1"/>
  <c r="AC82" i="1"/>
  <c r="AD82" i="1"/>
  <c r="CR82" i="1" s="1"/>
  <c r="AE82" i="1"/>
  <c r="AF82" i="1"/>
  <c r="CT82" i="1" s="1"/>
  <c r="S82" i="1" s="1"/>
  <c r="AG82" i="1"/>
  <c r="CU82" i="1" s="1"/>
  <c r="T82" i="1" s="1"/>
  <c r="AH82" i="1"/>
  <c r="AI82" i="1"/>
  <c r="AJ82" i="1"/>
  <c r="CX82" i="1" s="1"/>
  <c r="W82" i="1" s="1"/>
  <c r="CQ82" i="1"/>
  <c r="P82" i="1" s="1"/>
  <c r="CS82" i="1"/>
  <c r="CV82" i="1"/>
  <c r="U82" i="1" s="1"/>
  <c r="CW82" i="1"/>
  <c r="V82" i="1" s="1"/>
  <c r="FR82" i="1"/>
  <c r="GL82" i="1"/>
  <c r="GO82" i="1"/>
  <c r="GP82" i="1"/>
  <c r="GV82" i="1"/>
  <c r="GX82" i="1"/>
  <c r="I83" i="1"/>
  <c r="Q83" i="1"/>
  <c r="S83" i="1"/>
  <c r="CY83" i="1" s="1"/>
  <c r="X83" i="1"/>
  <c r="AC83" i="1"/>
  <c r="AB83" i="1" s="1"/>
  <c r="AD83" i="1"/>
  <c r="AE83" i="1"/>
  <c r="CS83" i="1" s="1"/>
  <c r="R83" i="1" s="1"/>
  <c r="GK83" i="1" s="1"/>
  <c r="AF83" i="1"/>
  <c r="AG83" i="1"/>
  <c r="AH83" i="1"/>
  <c r="CV83" i="1" s="1"/>
  <c r="U83" i="1" s="1"/>
  <c r="AI83" i="1"/>
  <c r="CW83" i="1" s="1"/>
  <c r="V83" i="1" s="1"/>
  <c r="AJ83" i="1"/>
  <c r="CR83" i="1"/>
  <c r="CT83" i="1"/>
  <c r="CU83" i="1"/>
  <c r="T83" i="1" s="1"/>
  <c r="CX83" i="1"/>
  <c r="W83" i="1" s="1"/>
  <c r="FR83" i="1"/>
  <c r="GL83" i="1"/>
  <c r="GO83" i="1"/>
  <c r="GP83" i="1"/>
  <c r="GV83" i="1"/>
  <c r="GX83" i="1" s="1"/>
  <c r="I84" i="1"/>
  <c r="P84" i="1"/>
  <c r="CP84" i="1" s="1"/>
  <c r="O84" i="1" s="1"/>
  <c r="R84" i="1"/>
  <c r="AB84" i="1"/>
  <c r="AC84" i="1"/>
  <c r="AD84" i="1"/>
  <c r="CR84" i="1" s="1"/>
  <c r="Q84" i="1" s="1"/>
  <c r="AE84" i="1"/>
  <c r="AF84" i="1"/>
  <c r="AG84" i="1"/>
  <c r="CU84" i="1" s="1"/>
  <c r="T84" i="1" s="1"/>
  <c r="AH84" i="1"/>
  <c r="CV84" i="1" s="1"/>
  <c r="U84" i="1" s="1"/>
  <c r="AI84" i="1"/>
  <c r="AJ84" i="1"/>
  <c r="CX84" i="1" s="1"/>
  <c r="W84" i="1" s="1"/>
  <c r="CQ84" i="1"/>
  <c r="CS84" i="1"/>
  <c r="CT84" i="1"/>
  <c r="S84" i="1" s="1"/>
  <c r="CW84" i="1"/>
  <c r="V84" i="1" s="1"/>
  <c r="FR84" i="1"/>
  <c r="GK84" i="1"/>
  <c r="GL84" i="1"/>
  <c r="GO84" i="1"/>
  <c r="GP84" i="1"/>
  <c r="GV84" i="1"/>
  <c r="GX84" i="1"/>
  <c r="P85" i="1"/>
  <c r="R85" i="1"/>
  <c r="W85" i="1"/>
  <c r="AB85" i="1"/>
  <c r="AC85" i="1"/>
  <c r="AD85" i="1"/>
  <c r="CR85" i="1" s="1"/>
  <c r="Q85" i="1" s="1"/>
  <c r="AE85" i="1"/>
  <c r="AF85" i="1"/>
  <c r="AG85" i="1"/>
  <c r="CU85" i="1" s="1"/>
  <c r="T85" i="1" s="1"/>
  <c r="AH85" i="1"/>
  <c r="CV85" i="1" s="1"/>
  <c r="U85" i="1" s="1"/>
  <c r="AI85" i="1"/>
  <c r="AJ85" i="1"/>
  <c r="CX85" i="1" s="1"/>
  <c r="CQ85" i="1"/>
  <c r="CS85" i="1"/>
  <c r="CT85" i="1"/>
  <c r="S85" i="1" s="1"/>
  <c r="CW85" i="1"/>
  <c r="V85" i="1" s="1"/>
  <c r="FR85" i="1"/>
  <c r="GK85" i="1"/>
  <c r="GL85" i="1"/>
  <c r="GO85" i="1"/>
  <c r="GP85" i="1"/>
  <c r="GV85" i="1"/>
  <c r="GX85" i="1"/>
  <c r="I86" i="1"/>
  <c r="Q86" i="1" s="1"/>
  <c r="AC86" i="1"/>
  <c r="AD86" i="1"/>
  <c r="AE86" i="1"/>
  <c r="AF86" i="1"/>
  <c r="AG86" i="1"/>
  <c r="CU86" i="1" s="1"/>
  <c r="T86" i="1" s="1"/>
  <c r="AH86" i="1"/>
  <c r="AI86" i="1"/>
  <c r="CW86" i="1" s="1"/>
  <c r="V86" i="1" s="1"/>
  <c r="AJ86" i="1"/>
  <c r="CR86" i="1"/>
  <c r="CS86" i="1"/>
  <c r="CT86" i="1"/>
  <c r="S86" i="1" s="1"/>
  <c r="CV86" i="1"/>
  <c r="CX86" i="1"/>
  <c r="FR86" i="1"/>
  <c r="BY108" i="1" s="1"/>
  <c r="GL86" i="1"/>
  <c r="GO86" i="1"/>
  <c r="GP86" i="1"/>
  <c r="GV86" i="1"/>
  <c r="Q87" i="1"/>
  <c r="W87" i="1"/>
  <c r="AC87" i="1"/>
  <c r="AD87" i="1"/>
  <c r="AE87" i="1"/>
  <c r="AF87" i="1"/>
  <c r="AG87" i="1"/>
  <c r="CU87" i="1" s="1"/>
  <c r="T87" i="1" s="1"/>
  <c r="AH87" i="1"/>
  <c r="AI87" i="1"/>
  <c r="CW87" i="1" s="1"/>
  <c r="V87" i="1" s="1"/>
  <c r="AJ87" i="1"/>
  <c r="CR87" i="1"/>
  <c r="CS87" i="1"/>
  <c r="R87" i="1" s="1"/>
  <c r="CT87" i="1"/>
  <c r="S87" i="1" s="1"/>
  <c r="CV87" i="1"/>
  <c r="U87" i="1" s="1"/>
  <c r="CX87" i="1"/>
  <c r="FR87" i="1"/>
  <c r="GK87" i="1"/>
  <c r="GL87" i="1"/>
  <c r="GO87" i="1"/>
  <c r="GP87" i="1"/>
  <c r="GV87" i="1"/>
  <c r="GX87" i="1"/>
  <c r="I88" i="1"/>
  <c r="P88" i="1" s="1"/>
  <c r="U88" i="1"/>
  <c r="V88" i="1"/>
  <c r="AC88" i="1"/>
  <c r="AD88" i="1"/>
  <c r="AE88" i="1"/>
  <c r="AF88" i="1"/>
  <c r="CT88" i="1" s="1"/>
  <c r="S88" i="1" s="1"/>
  <c r="CY88" i="1" s="1"/>
  <c r="X88" i="1" s="1"/>
  <c r="AG88" i="1"/>
  <c r="AH88" i="1"/>
  <c r="CV88" i="1" s="1"/>
  <c r="AI88" i="1"/>
  <c r="AJ88" i="1"/>
  <c r="CX88" i="1" s="1"/>
  <c r="W88" i="1" s="1"/>
  <c r="CQ88" i="1"/>
  <c r="CR88" i="1"/>
  <c r="CS88" i="1"/>
  <c r="CU88" i="1"/>
  <c r="T88" i="1" s="1"/>
  <c r="CW88" i="1"/>
  <c r="FR88" i="1"/>
  <c r="GL88" i="1"/>
  <c r="GO88" i="1"/>
  <c r="GP88" i="1"/>
  <c r="GV88" i="1"/>
  <c r="GX88" i="1"/>
  <c r="I89" i="1"/>
  <c r="T89" i="1"/>
  <c r="U89" i="1"/>
  <c r="W89" i="1"/>
  <c r="AC89" i="1"/>
  <c r="AD89" i="1"/>
  <c r="AE89" i="1"/>
  <c r="CS89" i="1" s="1"/>
  <c r="R89" i="1" s="1"/>
  <c r="GK89" i="1" s="1"/>
  <c r="AF89" i="1"/>
  <c r="AG89" i="1"/>
  <c r="CU89" i="1" s="1"/>
  <c r="AH89" i="1"/>
  <c r="AI89" i="1"/>
  <c r="CW89" i="1" s="1"/>
  <c r="V89" i="1" s="1"/>
  <c r="AJ89" i="1"/>
  <c r="CQ89" i="1"/>
  <c r="P89" i="1" s="1"/>
  <c r="CR89" i="1"/>
  <c r="Q89" i="1" s="1"/>
  <c r="CT89" i="1"/>
  <c r="S89" i="1" s="1"/>
  <c r="CV89" i="1"/>
  <c r="CX89" i="1"/>
  <c r="CY89" i="1"/>
  <c r="X89" i="1" s="1"/>
  <c r="CZ89" i="1"/>
  <c r="Y89" i="1" s="1"/>
  <c r="FR89" i="1"/>
  <c r="GL89" i="1"/>
  <c r="GO89" i="1"/>
  <c r="GP89" i="1"/>
  <c r="GV89" i="1"/>
  <c r="GX89" i="1" s="1"/>
  <c r="I90" i="1"/>
  <c r="T90" i="1"/>
  <c r="V90" i="1"/>
  <c r="AC90" i="1"/>
  <c r="AD90" i="1"/>
  <c r="CR90" i="1" s="1"/>
  <c r="Q90" i="1" s="1"/>
  <c r="AE90" i="1"/>
  <c r="AF90" i="1"/>
  <c r="CT90" i="1" s="1"/>
  <c r="S90" i="1" s="1"/>
  <c r="CZ90" i="1" s="1"/>
  <c r="Y90" i="1" s="1"/>
  <c r="AG90" i="1"/>
  <c r="CU90" i="1" s="1"/>
  <c r="AH90" i="1"/>
  <c r="AI90" i="1"/>
  <c r="AJ90" i="1"/>
  <c r="CQ90" i="1"/>
  <c r="P90" i="1" s="1"/>
  <c r="CP90" i="1" s="1"/>
  <c r="O90" i="1" s="1"/>
  <c r="CS90" i="1"/>
  <c r="R90" i="1" s="1"/>
  <c r="GK90" i="1" s="1"/>
  <c r="CV90" i="1"/>
  <c r="U90" i="1" s="1"/>
  <c r="CW90" i="1"/>
  <c r="CX90" i="1"/>
  <c r="W90" i="1" s="1"/>
  <c r="FR90" i="1"/>
  <c r="GL90" i="1"/>
  <c r="GO90" i="1"/>
  <c r="GP90" i="1"/>
  <c r="GV90" i="1"/>
  <c r="GX90" i="1"/>
  <c r="T91" i="1"/>
  <c r="V91" i="1"/>
  <c r="AC91" i="1"/>
  <c r="AD91" i="1"/>
  <c r="CR91" i="1" s="1"/>
  <c r="Q91" i="1" s="1"/>
  <c r="AE91" i="1"/>
  <c r="AF91" i="1"/>
  <c r="CT91" i="1" s="1"/>
  <c r="S91" i="1" s="1"/>
  <c r="AG91" i="1"/>
  <c r="AH91" i="1"/>
  <c r="AI91" i="1"/>
  <c r="AJ91" i="1"/>
  <c r="CQ91" i="1"/>
  <c r="P91" i="1" s="1"/>
  <c r="CP91" i="1" s="1"/>
  <c r="O91" i="1" s="1"/>
  <c r="CS91" i="1"/>
  <c r="R91" i="1" s="1"/>
  <c r="GK91" i="1" s="1"/>
  <c r="CU91" i="1"/>
  <c r="CV91" i="1"/>
  <c r="U91" i="1" s="1"/>
  <c r="CW91" i="1"/>
  <c r="CX91" i="1"/>
  <c r="W91" i="1" s="1"/>
  <c r="FR91" i="1"/>
  <c r="GL91" i="1"/>
  <c r="GO91" i="1"/>
  <c r="GP91" i="1"/>
  <c r="GV91" i="1"/>
  <c r="GX91" i="1"/>
  <c r="I92" i="1"/>
  <c r="R92" i="1"/>
  <c r="GK92" i="1" s="1"/>
  <c r="S92" i="1"/>
  <c r="U92" i="1"/>
  <c r="AC92" i="1"/>
  <c r="CQ92" i="1" s="1"/>
  <c r="P92" i="1" s="1"/>
  <c r="AD92" i="1"/>
  <c r="AE92" i="1"/>
  <c r="CS92" i="1" s="1"/>
  <c r="AF92" i="1"/>
  <c r="AG92" i="1"/>
  <c r="CU92" i="1" s="1"/>
  <c r="T92" i="1" s="1"/>
  <c r="AH92" i="1"/>
  <c r="AI92" i="1"/>
  <c r="AJ92" i="1"/>
  <c r="CX92" i="1" s="1"/>
  <c r="W92" i="1" s="1"/>
  <c r="CP92" i="1"/>
  <c r="O92" i="1" s="1"/>
  <c r="CR92" i="1"/>
  <c r="Q92" i="1" s="1"/>
  <c r="CT92" i="1"/>
  <c r="CV92" i="1"/>
  <c r="CW92" i="1"/>
  <c r="V92" i="1" s="1"/>
  <c r="FR92" i="1"/>
  <c r="GL92" i="1"/>
  <c r="GO92" i="1"/>
  <c r="GP92" i="1"/>
  <c r="GV92" i="1"/>
  <c r="GX92" i="1" s="1"/>
  <c r="I93" i="1"/>
  <c r="R93" i="1"/>
  <c r="GK93" i="1" s="1"/>
  <c r="AB93" i="1"/>
  <c r="AC93" i="1"/>
  <c r="AD93" i="1"/>
  <c r="CR93" i="1" s="1"/>
  <c r="Q93" i="1" s="1"/>
  <c r="AE93" i="1"/>
  <c r="AF93" i="1"/>
  <c r="AG93" i="1"/>
  <c r="CU93" i="1" s="1"/>
  <c r="T93" i="1" s="1"/>
  <c r="AH93" i="1"/>
  <c r="AI93" i="1"/>
  <c r="CW93" i="1" s="1"/>
  <c r="V93" i="1" s="1"/>
  <c r="AJ93" i="1"/>
  <c r="CX93" i="1" s="1"/>
  <c r="W93" i="1" s="1"/>
  <c r="CQ93" i="1"/>
  <c r="P93" i="1" s="1"/>
  <c r="CS93" i="1"/>
  <c r="CT93" i="1"/>
  <c r="S93" i="1" s="1"/>
  <c r="CV93" i="1"/>
  <c r="U93" i="1" s="1"/>
  <c r="FR93" i="1"/>
  <c r="GL93" i="1"/>
  <c r="GO93" i="1"/>
  <c r="GP93" i="1"/>
  <c r="GV93" i="1"/>
  <c r="GX93" i="1"/>
  <c r="I94" i="1"/>
  <c r="Q94" i="1"/>
  <c r="AC94" i="1"/>
  <c r="AB94" i="1" s="1"/>
  <c r="AD94" i="1"/>
  <c r="AE94" i="1"/>
  <c r="CS94" i="1" s="1"/>
  <c r="R94" i="1" s="1"/>
  <c r="GK94" i="1" s="1"/>
  <c r="AF94" i="1"/>
  <c r="CT94" i="1" s="1"/>
  <c r="S94" i="1" s="1"/>
  <c r="AG94" i="1"/>
  <c r="AH94" i="1"/>
  <c r="CV94" i="1" s="1"/>
  <c r="U94" i="1" s="1"/>
  <c r="AI94" i="1"/>
  <c r="CW94" i="1" s="1"/>
  <c r="V94" i="1" s="1"/>
  <c r="AJ94" i="1"/>
  <c r="CR94" i="1"/>
  <c r="CU94" i="1"/>
  <c r="T94" i="1" s="1"/>
  <c r="CX94" i="1"/>
  <c r="W94" i="1" s="1"/>
  <c r="FR94" i="1"/>
  <c r="GL94" i="1"/>
  <c r="GO94" i="1"/>
  <c r="GP94" i="1"/>
  <c r="GV94" i="1"/>
  <c r="GX94" i="1" s="1"/>
  <c r="Q95" i="1"/>
  <c r="AC95" i="1"/>
  <c r="AB95" i="1" s="1"/>
  <c r="AD95" i="1"/>
  <c r="AE95" i="1"/>
  <c r="CS95" i="1" s="1"/>
  <c r="R95" i="1" s="1"/>
  <c r="GK95" i="1" s="1"/>
  <c r="AF95" i="1"/>
  <c r="CT95" i="1" s="1"/>
  <c r="S95" i="1" s="1"/>
  <c r="AG95" i="1"/>
  <c r="AH95" i="1"/>
  <c r="AI95" i="1"/>
  <c r="CW95" i="1" s="1"/>
  <c r="V95" i="1" s="1"/>
  <c r="AJ95" i="1"/>
  <c r="CR95" i="1"/>
  <c r="CU95" i="1"/>
  <c r="T95" i="1" s="1"/>
  <c r="CV95" i="1"/>
  <c r="U95" i="1" s="1"/>
  <c r="CX95" i="1"/>
  <c r="W95" i="1" s="1"/>
  <c r="FR95" i="1"/>
  <c r="GL95" i="1"/>
  <c r="GO95" i="1"/>
  <c r="GP95" i="1"/>
  <c r="GV95" i="1"/>
  <c r="GX95" i="1" s="1"/>
  <c r="I96" i="1"/>
  <c r="P96" i="1"/>
  <c r="AB96" i="1"/>
  <c r="AC96" i="1"/>
  <c r="AD96" i="1"/>
  <c r="AE96" i="1"/>
  <c r="CS96" i="1" s="1"/>
  <c r="R96" i="1" s="1"/>
  <c r="GK96" i="1" s="1"/>
  <c r="AF96" i="1"/>
  <c r="AG96" i="1"/>
  <c r="AH96" i="1"/>
  <c r="CV96" i="1" s="1"/>
  <c r="U96" i="1" s="1"/>
  <c r="AI96" i="1"/>
  <c r="AJ96" i="1"/>
  <c r="CX96" i="1" s="1"/>
  <c r="W96" i="1" s="1"/>
  <c r="CQ96" i="1"/>
  <c r="CR96" i="1"/>
  <c r="Q96" i="1" s="1"/>
  <c r="CT96" i="1"/>
  <c r="S96" i="1" s="1"/>
  <c r="CU96" i="1"/>
  <c r="T96" i="1" s="1"/>
  <c r="CW96" i="1"/>
  <c r="V96" i="1" s="1"/>
  <c r="FR96" i="1"/>
  <c r="GL96" i="1"/>
  <c r="GO96" i="1"/>
  <c r="GP96" i="1"/>
  <c r="GV96" i="1"/>
  <c r="GX96" i="1" s="1"/>
  <c r="I97" i="1"/>
  <c r="W97" i="1" s="1"/>
  <c r="AC97" i="1"/>
  <c r="AD97" i="1"/>
  <c r="CR97" i="1" s="1"/>
  <c r="AE97" i="1"/>
  <c r="AF97" i="1"/>
  <c r="CT97" i="1" s="1"/>
  <c r="S97" i="1" s="1"/>
  <c r="AG97" i="1"/>
  <c r="CU97" i="1" s="1"/>
  <c r="T97" i="1" s="1"/>
  <c r="AH97" i="1"/>
  <c r="AI97" i="1"/>
  <c r="CW97" i="1" s="1"/>
  <c r="V97" i="1" s="1"/>
  <c r="AJ97" i="1"/>
  <c r="CS97" i="1"/>
  <c r="R97" i="1" s="1"/>
  <c r="GK97" i="1" s="1"/>
  <c r="CV97" i="1"/>
  <c r="CX97" i="1"/>
  <c r="FR97" i="1"/>
  <c r="GL97" i="1"/>
  <c r="GO97" i="1"/>
  <c r="GP97" i="1"/>
  <c r="GV97" i="1"/>
  <c r="I98" i="1"/>
  <c r="AC98" i="1"/>
  <c r="CQ98" i="1" s="1"/>
  <c r="AD98" i="1"/>
  <c r="AE98" i="1"/>
  <c r="CS98" i="1" s="1"/>
  <c r="AF98" i="1"/>
  <c r="AG98" i="1"/>
  <c r="AH98" i="1"/>
  <c r="CV98" i="1" s="1"/>
  <c r="AI98" i="1"/>
  <c r="AJ98" i="1"/>
  <c r="CX98" i="1" s="1"/>
  <c r="CR98" i="1"/>
  <c r="CU98" i="1"/>
  <c r="CW98" i="1"/>
  <c r="FR98" i="1"/>
  <c r="GL98" i="1"/>
  <c r="GO98" i="1"/>
  <c r="GP98" i="1"/>
  <c r="GV98" i="1"/>
  <c r="P99" i="1"/>
  <c r="U99" i="1"/>
  <c r="V99" i="1"/>
  <c r="AC99" i="1"/>
  <c r="AD99" i="1"/>
  <c r="AE99" i="1"/>
  <c r="AF99" i="1"/>
  <c r="CT99" i="1" s="1"/>
  <c r="S99" i="1" s="1"/>
  <c r="CY99" i="1" s="1"/>
  <c r="X99" i="1" s="1"/>
  <c r="AG99" i="1"/>
  <c r="AH99" i="1"/>
  <c r="CV99" i="1" s="1"/>
  <c r="AI99" i="1"/>
  <c r="AJ99" i="1"/>
  <c r="CX99" i="1" s="1"/>
  <c r="W99" i="1" s="1"/>
  <c r="CQ99" i="1"/>
  <c r="CR99" i="1"/>
  <c r="Q99" i="1" s="1"/>
  <c r="CS99" i="1"/>
  <c r="R99" i="1" s="1"/>
  <c r="GK99" i="1" s="1"/>
  <c r="CU99" i="1"/>
  <c r="T99" i="1" s="1"/>
  <c r="CW99" i="1"/>
  <c r="FR99" i="1"/>
  <c r="GL99" i="1"/>
  <c r="GO99" i="1"/>
  <c r="GP99" i="1"/>
  <c r="GV99" i="1"/>
  <c r="GX99" i="1" s="1"/>
  <c r="I100" i="1"/>
  <c r="U100" i="1"/>
  <c r="W100" i="1"/>
  <c r="AC100" i="1"/>
  <c r="AB100" i="1" s="1"/>
  <c r="AD100" i="1"/>
  <c r="AE100" i="1"/>
  <c r="CS100" i="1" s="1"/>
  <c r="R100" i="1" s="1"/>
  <c r="GK100" i="1" s="1"/>
  <c r="AF100" i="1"/>
  <c r="AG100" i="1"/>
  <c r="CU100" i="1" s="1"/>
  <c r="T100" i="1" s="1"/>
  <c r="AH100" i="1"/>
  <c r="AI100" i="1"/>
  <c r="CW100" i="1" s="1"/>
  <c r="V100" i="1" s="1"/>
  <c r="AJ100" i="1"/>
  <c r="CQ100" i="1"/>
  <c r="P100" i="1" s="1"/>
  <c r="CP100" i="1" s="1"/>
  <c r="O100" i="1" s="1"/>
  <c r="CR100" i="1"/>
  <c r="Q100" i="1" s="1"/>
  <c r="CT100" i="1"/>
  <c r="S100" i="1" s="1"/>
  <c r="CY100" i="1" s="1"/>
  <c r="X100" i="1" s="1"/>
  <c r="CV100" i="1"/>
  <c r="CX100" i="1"/>
  <c r="CZ100" i="1"/>
  <c r="Y100" i="1" s="1"/>
  <c r="FR100" i="1"/>
  <c r="GL100" i="1"/>
  <c r="GO100" i="1"/>
  <c r="GP100" i="1"/>
  <c r="GV100" i="1"/>
  <c r="GX100" i="1" s="1"/>
  <c r="T101" i="1"/>
  <c r="W101" i="1"/>
  <c r="AC101" i="1"/>
  <c r="AB101" i="1" s="1"/>
  <c r="AD101" i="1"/>
  <c r="AE101" i="1"/>
  <c r="CS101" i="1" s="1"/>
  <c r="R101" i="1" s="1"/>
  <c r="AF101" i="1"/>
  <c r="AG101" i="1"/>
  <c r="CU101" i="1" s="1"/>
  <c r="AH101" i="1"/>
  <c r="CV101" i="1" s="1"/>
  <c r="U101" i="1" s="1"/>
  <c r="AI101" i="1"/>
  <c r="AJ101" i="1"/>
  <c r="CQ101" i="1"/>
  <c r="P101" i="1" s="1"/>
  <c r="CR101" i="1"/>
  <c r="Q101" i="1" s="1"/>
  <c r="CT101" i="1"/>
  <c r="S101" i="1" s="1"/>
  <c r="CW101" i="1"/>
  <c r="V101" i="1" s="1"/>
  <c r="CX101" i="1"/>
  <c r="CY101" i="1"/>
  <c r="X101" i="1" s="1"/>
  <c r="CZ101" i="1"/>
  <c r="Y101" i="1" s="1"/>
  <c r="FR101" i="1"/>
  <c r="GK101" i="1"/>
  <c r="GL101" i="1"/>
  <c r="GO101" i="1"/>
  <c r="GP101" i="1"/>
  <c r="GV101" i="1"/>
  <c r="GX101" i="1" s="1"/>
  <c r="I102" i="1"/>
  <c r="V102" i="1"/>
  <c r="AC102" i="1"/>
  <c r="AD102" i="1"/>
  <c r="CR102" i="1" s="1"/>
  <c r="AE102" i="1"/>
  <c r="AF102" i="1"/>
  <c r="CT102" i="1" s="1"/>
  <c r="S102" i="1" s="1"/>
  <c r="AG102" i="1"/>
  <c r="CU102" i="1" s="1"/>
  <c r="AH102" i="1"/>
  <c r="AI102" i="1"/>
  <c r="AJ102" i="1"/>
  <c r="CS102" i="1"/>
  <c r="CV102" i="1"/>
  <c r="CW102" i="1"/>
  <c r="CX102" i="1"/>
  <c r="FR102" i="1"/>
  <c r="GL102" i="1"/>
  <c r="GO102" i="1"/>
  <c r="GP102" i="1"/>
  <c r="GV102" i="1"/>
  <c r="GX102" i="1"/>
  <c r="I103" i="1"/>
  <c r="S103" i="1"/>
  <c r="U103" i="1"/>
  <c r="AC103" i="1"/>
  <c r="CQ103" i="1" s="1"/>
  <c r="P103" i="1" s="1"/>
  <c r="AD103" i="1"/>
  <c r="AE103" i="1"/>
  <c r="CS103" i="1" s="1"/>
  <c r="R103" i="1" s="1"/>
  <c r="GK103" i="1" s="1"/>
  <c r="AF103" i="1"/>
  <c r="CT103" i="1" s="1"/>
  <c r="AG103" i="1"/>
  <c r="CU103" i="1" s="1"/>
  <c r="T103" i="1" s="1"/>
  <c r="AH103" i="1"/>
  <c r="AI103" i="1"/>
  <c r="AJ103" i="1"/>
  <c r="CR103" i="1"/>
  <c r="Q103" i="1" s="1"/>
  <c r="CV103" i="1"/>
  <c r="CW103" i="1"/>
  <c r="V103" i="1" s="1"/>
  <c r="CX103" i="1"/>
  <c r="W103" i="1" s="1"/>
  <c r="CZ103" i="1"/>
  <c r="Y103" i="1" s="1"/>
  <c r="FR103" i="1"/>
  <c r="GL103" i="1"/>
  <c r="GO103" i="1"/>
  <c r="GP103" i="1"/>
  <c r="GV103" i="1"/>
  <c r="GX103" i="1" s="1"/>
  <c r="S104" i="1"/>
  <c r="AC104" i="1"/>
  <c r="CQ104" i="1" s="1"/>
  <c r="P104" i="1" s="1"/>
  <c r="AD104" i="1"/>
  <c r="AE104" i="1"/>
  <c r="CS104" i="1" s="1"/>
  <c r="R104" i="1" s="1"/>
  <c r="GK104" i="1" s="1"/>
  <c r="AF104" i="1"/>
  <c r="CT104" i="1" s="1"/>
  <c r="AG104" i="1"/>
  <c r="AH104" i="1"/>
  <c r="CV104" i="1" s="1"/>
  <c r="U104" i="1" s="1"/>
  <c r="AI104" i="1"/>
  <c r="AJ104" i="1"/>
  <c r="CR104" i="1"/>
  <c r="Q104" i="1" s="1"/>
  <c r="CU104" i="1"/>
  <c r="T104" i="1" s="1"/>
  <c r="CW104" i="1"/>
  <c r="V104" i="1" s="1"/>
  <c r="CX104" i="1"/>
  <c r="W104" i="1" s="1"/>
  <c r="CZ104" i="1"/>
  <c r="Y104" i="1" s="1"/>
  <c r="FR104" i="1"/>
  <c r="GL104" i="1"/>
  <c r="GO104" i="1"/>
  <c r="GP104" i="1"/>
  <c r="GV104" i="1"/>
  <c r="GX104" i="1" s="1"/>
  <c r="I105" i="1"/>
  <c r="Q105" i="1"/>
  <c r="R105" i="1"/>
  <c r="GK105" i="1" s="1"/>
  <c r="Y105" i="1"/>
  <c r="AB105" i="1"/>
  <c r="AC105" i="1"/>
  <c r="AD105" i="1"/>
  <c r="CR105" i="1" s="1"/>
  <c r="AE105" i="1"/>
  <c r="CS105" i="1" s="1"/>
  <c r="AF105" i="1"/>
  <c r="AG105" i="1"/>
  <c r="CU105" i="1" s="1"/>
  <c r="T105" i="1" s="1"/>
  <c r="AH105" i="1"/>
  <c r="AI105" i="1"/>
  <c r="AJ105" i="1"/>
  <c r="CX105" i="1" s="1"/>
  <c r="W105" i="1" s="1"/>
  <c r="CQ105" i="1"/>
  <c r="P105" i="1" s="1"/>
  <c r="CP105" i="1" s="1"/>
  <c r="O105" i="1" s="1"/>
  <c r="CT105" i="1"/>
  <c r="S105" i="1" s="1"/>
  <c r="CZ105" i="1" s="1"/>
  <c r="CV105" i="1"/>
  <c r="U105" i="1" s="1"/>
  <c r="CW105" i="1"/>
  <c r="V105" i="1" s="1"/>
  <c r="CY105" i="1"/>
  <c r="X105" i="1" s="1"/>
  <c r="FR105" i="1"/>
  <c r="GL105" i="1"/>
  <c r="GO105" i="1"/>
  <c r="GP105" i="1"/>
  <c r="GV105" i="1"/>
  <c r="GX105" i="1" s="1"/>
  <c r="I106" i="1"/>
  <c r="T106" i="1"/>
  <c r="AC106" i="1"/>
  <c r="CQ106" i="1" s="1"/>
  <c r="P106" i="1" s="1"/>
  <c r="AD106" i="1"/>
  <c r="AE106" i="1"/>
  <c r="CS106" i="1" s="1"/>
  <c r="R106" i="1" s="1"/>
  <c r="AF106" i="1"/>
  <c r="AG106" i="1"/>
  <c r="AH106" i="1"/>
  <c r="AI106" i="1"/>
  <c r="AJ106" i="1"/>
  <c r="CP106" i="1"/>
  <c r="O106" i="1" s="1"/>
  <c r="CR106" i="1"/>
  <c r="Q106" i="1" s="1"/>
  <c r="CT106" i="1"/>
  <c r="S106" i="1" s="1"/>
  <c r="CU106" i="1"/>
  <c r="CV106" i="1"/>
  <c r="U106" i="1" s="1"/>
  <c r="CW106" i="1"/>
  <c r="V106" i="1" s="1"/>
  <c r="CX106" i="1"/>
  <c r="W106" i="1" s="1"/>
  <c r="FR106" i="1"/>
  <c r="GK106" i="1"/>
  <c r="GL106" i="1"/>
  <c r="GO106" i="1"/>
  <c r="CC108" i="1" s="1"/>
  <c r="GP106" i="1"/>
  <c r="GV106" i="1"/>
  <c r="GX106" i="1" s="1"/>
  <c r="B108" i="1"/>
  <c r="B72" i="1" s="1"/>
  <c r="C108" i="1"/>
  <c r="C72" i="1" s="1"/>
  <c r="D108" i="1"/>
  <c r="D72" i="1" s="1"/>
  <c r="F108" i="1"/>
  <c r="F72" i="1" s="1"/>
  <c r="G108" i="1"/>
  <c r="G72" i="1" s="1"/>
  <c r="AO108" i="1"/>
  <c r="AO72" i="1" s="1"/>
  <c r="BB108" i="1"/>
  <c r="BB72" i="1" s="1"/>
  <c r="BX108" i="1"/>
  <c r="BX72" i="1" s="1"/>
  <c r="BZ108" i="1"/>
  <c r="CD108" i="1"/>
  <c r="CG108" i="1"/>
  <c r="CG72" i="1" s="1"/>
  <c r="CK108" i="1"/>
  <c r="CK72" i="1" s="1"/>
  <c r="CL108" i="1"/>
  <c r="F112" i="1"/>
  <c r="F121" i="1"/>
  <c r="D137" i="1"/>
  <c r="E139" i="1"/>
  <c r="Z139" i="1"/>
  <c r="AA139" i="1"/>
  <c r="AM139" i="1"/>
  <c r="AN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FA139" i="1"/>
  <c r="FB139" i="1"/>
  <c r="FC139" i="1"/>
  <c r="FD139" i="1"/>
  <c r="FE139" i="1"/>
  <c r="FF139" i="1"/>
  <c r="FG139" i="1"/>
  <c r="FH139" i="1"/>
  <c r="FI139" i="1"/>
  <c r="FJ139" i="1"/>
  <c r="FK139" i="1"/>
  <c r="FL139" i="1"/>
  <c r="FM139" i="1"/>
  <c r="FN139" i="1"/>
  <c r="FO139" i="1"/>
  <c r="FP139" i="1"/>
  <c r="FQ139" i="1"/>
  <c r="FR139" i="1"/>
  <c r="FS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GL139" i="1"/>
  <c r="GM139" i="1"/>
  <c r="GN139" i="1"/>
  <c r="GO139" i="1"/>
  <c r="GP139" i="1"/>
  <c r="GQ139" i="1"/>
  <c r="GR139" i="1"/>
  <c r="GS139" i="1"/>
  <c r="GT139" i="1"/>
  <c r="GU139" i="1"/>
  <c r="GV139" i="1"/>
  <c r="GW139" i="1"/>
  <c r="GX139" i="1"/>
  <c r="W142" i="1"/>
  <c r="AC142" i="1"/>
  <c r="AB142" i="1" s="1"/>
  <c r="AD142" i="1"/>
  <c r="AE142" i="1"/>
  <c r="CS142" i="1" s="1"/>
  <c r="R142" i="1" s="1"/>
  <c r="GK142" i="1" s="1"/>
  <c r="AF142" i="1"/>
  <c r="AG142" i="1"/>
  <c r="AH142" i="1"/>
  <c r="CV142" i="1" s="1"/>
  <c r="U142" i="1" s="1"/>
  <c r="AI142" i="1"/>
  <c r="CW142" i="1" s="1"/>
  <c r="V142" i="1" s="1"/>
  <c r="AJ142" i="1"/>
  <c r="CR142" i="1"/>
  <c r="Q142" i="1" s="1"/>
  <c r="CT142" i="1"/>
  <c r="S142" i="1" s="1"/>
  <c r="CY142" i="1" s="1"/>
  <c r="X142" i="1" s="1"/>
  <c r="CU142" i="1"/>
  <c r="T142" i="1" s="1"/>
  <c r="CX142" i="1"/>
  <c r="CZ142" i="1"/>
  <c r="Y142" i="1" s="1"/>
  <c r="FR142" i="1"/>
  <c r="GL142" i="1"/>
  <c r="GO142" i="1"/>
  <c r="GP142" i="1"/>
  <c r="GV142" i="1"/>
  <c r="GX142" i="1" s="1"/>
  <c r="W143" i="1"/>
  <c r="X143" i="1"/>
  <c r="AC143" i="1"/>
  <c r="AB143" i="1" s="1"/>
  <c r="AD143" i="1"/>
  <c r="AE143" i="1"/>
  <c r="CS143" i="1" s="1"/>
  <c r="R143" i="1" s="1"/>
  <c r="GK143" i="1" s="1"/>
  <c r="AF143" i="1"/>
  <c r="AG143" i="1"/>
  <c r="AH143" i="1"/>
  <c r="CV143" i="1" s="1"/>
  <c r="U143" i="1" s="1"/>
  <c r="AI143" i="1"/>
  <c r="CW143" i="1" s="1"/>
  <c r="V143" i="1" s="1"/>
  <c r="AJ143" i="1"/>
  <c r="CR143" i="1"/>
  <c r="Q143" i="1" s="1"/>
  <c r="CT143" i="1"/>
  <c r="S143" i="1" s="1"/>
  <c r="CY143" i="1" s="1"/>
  <c r="CU143" i="1"/>
  <c r="T143" i="1" s="1"/>
  <c r="CX143" i="1"/>
  <c r="CZ143" i="1"/>
  <c r="Y143" i="1" s="1"/>
  <c r="FR143" i="1"/>
  <c r="GL143" i="1"/>
  <c r="GO143" i="1"/>
  <c r="GP143" i="1"/>
  <c r="GV143" i="1"/>
  <c r="GX143" i="1" s="1"/>
  <c r="I144" i="1"/>
  <c r="AB144" i="1"/>
  <c r="AC144" i="1"/>
  <c r="AD144" i="1"/>
  <c r="CR144" i="1" s="1"/>
  <c r="AE144" i="1"/>
  <c r="AF144" i="1"/>
  <c r="CT144" i="1" s="1"/>
  <c r="AG144" i="1"/>
  <c r="CU144" i="1" s="1"/>
  <c r="AH144" i="1"/>
  <c r="CV144" i="1" s="1"/>
  <c r="AI144" i="1"/>
  <c r="AJ144" i="1"/>
  <c r="CX144" i="1" s="1"/>
  <c r="CQ144" i="1"/>
  <c r="CS144" i="1"/>
  <c r="CW144" i="1"/>
  <c r="FR144" i="1"/>
  <c r="GL144" i="1"/>
  <c r="GO144" i="1"/>
  <c r="GP144" i="1"/>
  <c r="GV144" i="1"/>
  <c r="P145" i="1"/>
  <c r="W145" i="1"/>
  <c r="AC145" i="1"/>
  <c r="AD145" i="1"/>
  <c r="AE145" i="1"/>
  <c r="AF145" i="1"/>
  <c r="AG145" i="1"/>
  <c r="CU145" i="1" s="1"/>
  <c r="T145" i="1" s="1"/>
  <c r="AH145" i="1"/>
  <c r="CV145" i="1" s="1"/>
  <c r="U145" i="1" s="1"/>
  <c r="AI145" i="1"/>
  <c r="AJ145" i="1"/>
  <c r="CX145" i="1" s="1"/>
  <c r="CQ145" i="1"/>
  <c r="CS145" i="1"/>
  <c r="R145" i="1" s="1"/>
  <c r="GK145" i="1" s="1"/>
  <c r="CT145" i="1"/>
  <c r="S145" i="1" s="1"/>
  <c r="CZ145" i="1" s="1"/>
  <c r="Y145" i="1" s="1"/>
  <c r="CW145" i="1"/>
  <c r="V145" i="1" s="1"/>
  <c r="FR145" i="1"/>
  <c r="GL145" i="1"/>
  <c r="GO145" i="1"/>
  <c r="GP145" i="1"/>
  <c r="GV145" i="1"/>
  <c r="GX145" i="1"/>
  <c r="I146" i="1"/>
  <c r="W146" i="1" s="1"/>
  <c r="AC146" i="1"/>
  <c r="AD146" i="1"/>
  <c r="AE146" i="1"/>
  <c r="AF146" i="1"/>
  <c r="AG146" i="1"/>
  <c r="CU146" i="1" s="1"/>
  <c r="AH146" i="1"/>
  <c r="AI146" i="1"/>
  <c r="CW146" i="1" s="1"/>
  <c r="V146" i="1" s="1"/>
  <c r="AJ146" i="1"/>
  <c r="CR146" i="1"/>
  <c r="CS146" i="1"/>
  <c r="CT146" i="1"/>
  <c r="S146" i="1" s="1"/>
  <c r="CV146" i="1"/>
  <c r="U146" i="1" s="1"/>
  <c r="CX146" i="1"/>
  <c r="FR146" i="1"/>
  <c r="GL146" i="1"/>
  <c r="GO146" i="1"/>
  <c r="GP146" i="1"/>
  <c r="GV146" i="1"/>
  <c r="Q147" i="1"/>
  <c r="AC147" i="1"/>
  <c r="AD147" i="1"/>
  <c r="AE147" i="1"/>
  <c r="AF147" i="1"/>
  <c r="AG147" i="1"/>
  <c r="CU147" i="1" s="1"/>
  <c r="T147" i="1" s="1"/>
  <c r="AH147" i="1"/>
  <c r="AI147" i="1"/>
  <c r="AJ147" i="1"/>
  <c r="CR147" i="1"/>
  <c r="CS147" i="1"/>
  <c r="R147" i="1" s="1"/>
  <c r="GK147" i="1" s="1"/>
  <c r="CT147" i="1"/>
  <c r="S147" i="1" s="1"/>
  <c r="CV147" i="1"/>
  <c r="U147" i="1" s="1"/>
  <c r="CW147" i="1"/>
  <c r="V147" i="1" s="1"/>
  <c r="CX147" i="1"/>
  <c r="W147" i="1" s="1"/>
  <c r="FR147" i="1"/>
  <c r="GL147" i="1"/>
  <c r="GO147" i="1"/>
  <c r="GP147" i="1"/>
  <c r="GV147" i="1"/>
  <c r="GX147" i="1"/>
  <c r="I148" i="1"/>
  <c r="P148" i="1"/>
  <c r="T148" i="1"/>
  <c r="AB148" i="1"/>
  <c r="AC148" i="1"/>
  <c r="AD148" i="1"/>
  <c r="AE148" i="1"/>
  <c r="AF148" i="1"/>
  <c r="CT148" i="1" s="1"/>
  <c r="S148" i="1" s="1"/>
  <c r="CY148" i="1" s="1"/>
  <c r="X148" i="1" s="1"/>
  <c r="AG148" i="1"/>
  <c r="AH148" i="1"/>
  <c r="CV148" i="1" s="1"/>
  <c r="U148" i="1" s="1"/>
  <c r="AI148" i="1"/>
  <c r="CW148" i="1" s="1"/>
  <c r="V148" i="1" s="1"/>
  <c r="AJ148" i="1"/>
  <c r="CX148" i="1" s="1"/>
  <c r="W148" i="1" s="1"/>
  <c r="CQ148" i="1"/>
  <c r="CR148" i="1"/>
  <c r="Q148" i="1" s="1"/>
  <c r="CS148" i="1"/>
  <c r="R148" i="1" s="1"/>
  <c r="GK148" i="1" s="1"/>
  <c r="CU148" i="1"/>
  <c r="CZ148" i="1"/>
  <c r="Y148" i="1" s="1"/>
  <c r="FR148" i="1"/>
  <c r="GL148" i="1"/>
  <c r="GO148" i="1"/>
  <c r="GP148" i="1"/>
  <c r="GV148" i="1"/>
  <c r="GX148" i="1"/>
  <c r="R149" i="1"/>
  <c r="GK149" i="1" s="1"/>
  <c r="T149" i="1"/>
  <c r="Y149" i="1"/>
  <c r="AC149" i="1"/>
  <c r="AD149" i="1"/>
  <c r="AB149" i="1" s="1"/>
  <c r="AE149" i="1"/>
  <c r="AF149" i="1"/>
  <c r="CT149" i="1" s="1"/>
  <c r="S149" i="1" s="1"/>
  <c r="AG149" i="1"/>
  <c r="AH149" i="1"/>
  <c r="CV149" i="1" s="1"/>
  <c r="U149" i="1" s="1"/>
  <c r="AI149" i="1"/>
  <c r="CW149" i="1" s="1"/>
  <c r="V149" i="1" s="1"/>
  <c r="AJ149" i="1"/>
  <c r="CX149" i="1" s="1"/>
  <c r="W149" i="1" s="1"/>
  <c r="CQ149" i="1"/>
  <c r="P149" i="1" s="1"/>
  <c r="CR149" i="1"/>
  <c r="Q149" i="1" s="1"/>
  <c r="CS149" i="1"/>
  <c r="CU149" i="1"/>
  <c r="CY149" i="1"/>
  <c r="X149" i="1" s="1"/>
  <c r="CZ149" i="1"/>
  <c r="FR149" i="1"/>
  <c r="GL149" i="1"/>
  <c r="GO149" i="1"/>
  <c r="GP149" i="1"/>
  <c r="GV149" i="1"/>
  <c r="GX149" i="1" s="1"/>
  <c r="I150" i="1"/>
  <c r="P150" i="1"/>
  <c r="T150" i="1"/>
  <c r="U150" i="1"/>
  <c r="AB150" i="1"/>
  <c r="AC150" i="1"/>
  <c r="AD150" i="1"/>
  <c r="AE150" i="1"/>
  <c r="CS150" i="1" s="1"/>
  <c r="R150" i="1" s="1"/>
  <c r="AF150" i="1"/>
  <c r="AG150" i="1"/>
  <c r="AH150" i="1"/>
  <c r="AI150" i="1"/>
  <c r="AJ150" i="1"/>
  <c r="CQ150" i="1"/>
  <c r="CR150" i="1"/>
  <c r="Q150" i="1" s="1"/>
  <c r="CT150" i="1"/>
  <c r="S150" i="1" s="1"/>
  <c r="CU150" i="1"/>
  <c r="CV150" i="1"/>
  <c r="CW150" i="1"/>
  <c r="V150" i="1" s="1"/>
  <c r="CX150" i="1"/>
  <c r="W150" i="1" s="1"/>
  <c r="FR150" i="1"/>
  <c r="GK150" i="1"/>
  <c r="GL150" i="1"/>
  <c r="GO150" i="1"/>
  <c r="GP150" i="1"/>
  <c r="GV150" i="1"/>
  <c r="GX150" i="1" s="1"/>
  <c r="S151" i="1"/>
  <c r="CY151" i="1" s="1"/>
  <c r="X151" i="1" s="1"/>
  <c r="T151" i="1"/>
  <c r="W151" i="1"/>
  <c r="AC151" i="1"/>
  <c r="AB151" i="1" s="1"/>
  <c r="AD151" i="1"/>
  <c r="CR151" i="1" s="1"/>
  <c r="Q151" i="1" s="1"/>
  <c r="AE151" i="1"/>
  <c r="CS151" i="1" s="1"/>
  <c r="R151" i="1" s="1"/>
  <c r="GK151" i="1" s="1"/>
  <c r="AF151" i="1"/>
  <c r="AG151" i="1"/>
  <c r="AH151" i="1"/>
  <c r="AI151" i="1"/>
  <c r="AJ151" i="1"/>
  <c r="CQ151" i="1"/>
  <c r="P151" i="1" s="1"/>
  <c r="CP151" i="1" s="1"/>
  <c r="O151" i="1" s="1"/>
  <c r="CT151" i="1"/>
  <c r="CU151" i="1"/>
  <c r="CV151" i="1"/>
  <c r="U151" i="1" s="1"/>
  <c r="CW151" i="1"/>
  <c r="V151" i="1" s="1"/>
  <c r="CX151" i="1"/>
  <c r="CZ151" i="1"/>
  <c r="Y151" i="1" s="1"/>
  <c r="FR151" i="1"/>
  <c r="GL151" i="1"/>
  <c r="GO151" i="1"/>
  <c r="GP151" i="1"/>
  <c r="GV151" i="1"/>
  <c r="GX151" i="1" s="1"/>
  <c r="I152" i="1"/>
  <c r="Q152" i="1" s="1"/>
  <c r="R152" i="1"/>
  <c r="GK152" i="1" s="1"/>
  <c r="V152" i="1"/>
  <c r="W152" i="1"/>
  <c r="AC152" i="1"/>
  <c r="AD152" i="1"/>
  <c r="CR152" i="1" s="1"/>
  <c r="AE152" i="1"/>
  <c r="AF152" i="1"/>
  <c r="CT152" i="1" s="1"/>
  <c r="S152" i="1" s="1"/>
  <c r="AG152" i="1"/>
  <c r="AH152" i="1"/>
  <c r="AI152" i="1"/>
  <c r="AJ152" i="1"/>
  <c r="CS152" i="1"/>
  <c r="CU152" i="1"/>
  <c r="T152" i="1" s="1"/>
  <c r="CV152" i="1"/>
  <c r="CW152" i="1"/>
  <c r="CX152" i="1"/>
  <c r="FR152" i="1"/>
  <c r="GL152" i="1"/>
  <c r="GO152" i="1"/>
  <c r="GP152" i="1"/>
  <c r="GV152" i="1"/>
  <c r="GX152" i="1" s="1"/>
  <c r="U153" i="1"/>
  <c r="AC153" i="1"/>
  <c r="AB153" i="1" s="1"/>
  <c r="AD153" i="1"/>
  <c r="AE153" i="1"/>
  <c r="CS153" i="1" s="1"/>
  <c r="R153" i="1" s="1"/>
  <c r="GK153" i="1" s="1"/>
  <c r="AF153" i="1"/>
  <c r="AG153" i="1"/>
  <c r="AH153" i="1"/>
  <c r="CV153" i="1" s="1"/>
  <c r="AI153" i="1"/>
  <c r="CW153" i="1" s="1"/>
  <c r="V153" i="1" s="1"/>
  <c r="AJ153" i="1"/>
  <c r="CR153" i="1"/>
  <c r="Q153" i="1" s="1"/>
  <c r="CT153" i="1"/>
  <c r="S153" i="1" s="1"/>
  <c r="CY153" i="1" s="1"/>
  <c r="X153" i="1" s="1"/>
  <c r="CU153" i="1"/>
  <c r="T153" i="1" s="1"/>
  <c r="CX153" i="1"/>
  <c r="W153" i="1" s="1"/>
  <c r="CZ153" i="1"/>
  <c r="Y153" i="1" s="1"/>
  <c r="FR153" i="1"/>
  <c r="GL153" i="1"/>
  <c r="GO153" i="1"/>
  <c r="GP153" i="1"/>
  <c r="GV153" i="1"/>
  <c r="GX153" i="1" s="1"/>
  <c r="I154" i="1"/>
  <c r="T154" i="1"/>
  <c r="AC154" i="1"/>
  <c r="AD154" i="1"/>
  <c r="AE154" i="1"/>
  <c r="AF154" i="1"/>
  <c r="AG154" i="1"/>
  <c r="CU154" i="1" s="1"/>
  <c r="AH154" i="1"/>
  <c r="CV154" i="1" s="1"/>
  <c r="U154" i="1" s="1"/>
  <c r="AI154" i="1"/>
  <c r="AJ154" i="1"/>
  <c r="CX154" i="1" s="1"/>
  <c r="W154" i="1" s="1"/>
  <c r="CQ154" i="1"/>
  <c r="P154" i="1" s="1"/>
  <c r="CS154" i="1"/>
  <c r="R154" i="1" s="1"/>
  <c r="CT154" i="1"/>
  <c r="S154" i="1" s="1"/>
  <c r="CZ154" i="1" s="1"/>
  <c r="Y154" i="1" s="1"/>
  <c r="CW154" i="1"/>
  <c r="V154" i="1" s="1"/>
  <c r="FR154" i="1"/>
  <c r="GK154" i="1"/>
  <c r="GL154" i="1"/>
  <c r="GO154" i="1"/>
  <c r="GP154" i="1"/>
  <c r="GV154" i="1"/>
  <c r="GX154" i="1"/>
  <c r="P155" i="1"/>
  <c r="AC155" i="1"/>
  <c r="AD155" i="1"/>
  <c r="AE155" i="1"/>
  <c r="AF155" i="1"/>
  <c r="AG155" i="1"/>
  <c r="CU155" i="1" s="1"/>
  <c r="T155" i="1" s="1"/>
  <c r="AH155" i="1"/>
  <c r="CV155" i="1" s="1"/>
  <c r="U155" i="1" s="1"/>
  <c r="AI155" i="1"/>
  <c r="AJ155" i="1"/>
  <c r="CX155" i="1" s="1"/>
  <c r="W155" i="1" s="1"/>
  <c r="CQ155" i="1"/>
  <c r="CS155" i="1"/>
  <c r="R155" i="1" s="1"/>
  <c r="GK155" i="1" s="1"/>
  <c r="CT155" i="1"/>
  <c r="S155" i="1" s="1"/>
  <c r="CZ155" i="1" s="1"/>
  <c r="Y155" i="1" s="1"/>
  <c r="CW155" i="1"/>
  <c r="V155" i="1" s="1"/>
  <c r="CY155" i="1"/>
  <c r="X155" i="1" s="1"/>
  <c r="FR155" i="1"/>
  <c r="GL155" i="1"/>
  <c r="GO155" i="1"/>
  <c r="GP155" i="1"/>
  <c r="GV155" i="1"/>
  <c r="GX155" i="1"/>
  <c r="I156" i="1"/>
  <c r="U156" i="1" s="1"/>
  <c r="W156" i="1"/>
  <c r="AC156" i="1"/>
  <c r="AD156" i="1"/>
  <c r="AE156" i="1"/>
  <c r="AF156" i="1"/>
  <c r="AG156" i="1"/>
  <c r="CU156" i="1" s="1"/>
  <c r="AH156" i="1"/>
  <c r="AI156" i="1"/>
  <c r="CW156" i="1" s="1"/>
  <c r="V156" i="1" s="1"/>
  <c r="AJ156" i="1"/>
  <c r="CR156" i="1"/>
  <c r="CS156" i="1"/>
  <c r="R156" i="1" s="1"/>
  <c r="GK156" i="1" s="1"/>
  <c r="CT156" i="1"/>
  <c r="S156" i="1" s="1"/>
  <c r="CV156" i="1"/>
  <c r="CX156" i="1"/>
  <c r="FR156" i="1"/>
  <c r="GL156" i="1"/>
  <c r="GO156" i="1"/>
  <c r="GP156" i="1"/>
  <c r="GV156" i="1"/>
  <c r="I157" i="1"/>
  <c r="T157" i="1" s="1"/>
  <c r="V157" i="1"/>
  <c r="AC157" i="1"/>
  <c r="AD157" i="1"/>
  <c r="AE157" i="1"/>
  <c r="AF157" i="1"/>
  <c r="CT157" i="1" s="1"/>
  <c r="S157" i="1" s="1"/>
  <c r="CY157" i="1" s="1"/>
  <c r="X157" i="1" s="1"/>
  <c r="AG157" i="1"/>
  <c r="AH157" i="1"/>
  <c r="CV157" i="1" s="1"/>
  <c r="U157" i="1" s="1"/>
  <c r="AI157" i="1"/>
  <c r="AJ157" i="1"/>
  <c r="CX157" i="1" s="1"/>
  <c r="CQ157" i="1"/>
  <c r="P157" i="1" s="1"/>
  <c r="CP157" i="1" s="1"/>
  <c r="O157" i="1" s="1"/>
  <c r="CR157" i="1"/>
  <c r="Q157" i="1" s="1"/>
  <c r="CS157" i="1"/>
  <c r="CU157" i="1"/>
  <c r="CW157" i="1"/>
  <c r="CZ157" i="1"/>
  <c r="Y157" i="1" s="1"/>
  <c r="FR157" i="1"/>
  <c r="GL157" i="1"/>
  <c r="GO157" i="1"/>
  <c r="GP157" i="1"/>
  <c r="GV157" i="1"/>
  <c r="GX157" i="1" s="1"/>
  <c r="I158" i="1"/>
  <c r="Q158" i="1"/>
  <c r="S158" i="1"/>
  <c r="T158" i="1"/>
  <c r="U158" i="1"/>
  <c r="AC158" i="1"/>
  <c r="AB158" i="1" s="1"/>
  <c r="AD158" i="1"/>
  <c r="AE158" i="1"/>
  <c r="CS158" i="1" s="1"/>
  <c r="R158" i="1" s="1"/>
  <c r="GK158" i="1" s="1"/>
  <c r="AF158" i="1"/>
  <c r="AG158" i="1"/>
  <c r="CU158" i="1" s="1"/>
  <c r="AH158" i="1"/>
  <c r="AI158" i="1"/>
  <c r="CW158" i="1" s="1"/>
  <c r="V158" i="1" s="1"/>
  <c r="AJ158" i="1"/>
  <c r="CQ158" i="1"/>
  <c r="P158" i="1" s="1"/>
  <c r="CR158" i="1"/>
  <c r="CT158" i="1"/>
  <c r="CV158" i="1"/>
  <c r="CX158" i="1"/>
  <c r="W158" i="1" s="1"/>
  <c r="CY158" i="1"/>
  <c r="X158" i="1" s="1"/>
  <c r="CZ158" i="1"/>
  <c r="Y158" i="1" s="1"/>
  <c r="FR158" i="1"/>
  <c r="GL158" i="1"/>
  <c r="GO158" i="1"/>
  <c r="GP158" i="1"/>
  <c r="GV158" i="1"/>
  <c r="GX158" i="1" s="1"/>
  <c r="Q160" i="1"/>
  <c r="S160" i="1"/>
  <c r="AC160" i="1"/>
  <c r="AB160" i="1" s="1"/>
  <c r="AD160" i="1"/>
  <c r="AE160" i="1"/>
  <c r="CS160" i="1" s="1"/>
  <c r="R160" i="1" s="1"/>
  <c r="GK160" i="1" s="1"/>
  <c r="AF160" i="1"/>
  <c r="AG160" i="1"/>
  <c r="CU160" i="1" s="1"/>
  <c r="T160" i="1" s="1"/>
  <c r="AH160" i="1"/>
  <c r="AI160" i="1"/>
  <c r="CW160" i="1" s="1"/>
  <c r="V160" i="1" s="1"/>
  <c r="AJ160" i="1"/>
  <c r="CQ160" i="1"/>
  <c r="P160" i="1" s="1"/>
  <c r="CR160" i="1"/>
  <c r="CT160" i="1"/>
  <c r="CV160" i="1"/>
  <c r="U160" i="1" s="1"/>
  <c r="CX160" i="1"/>
  <c r="W160" i="1" s="1"/>
  <c r="CY160" i="1"/>
  <c r="X160" i="1" s="1"/>
  <c r="CZ160" i="1"/>
  <c r="Y160" i="1" s="1"/>
  <c r="FR160" i="1"/>
  <c r="GL160" i="1"/>
  <c r="GO160" i="1"/>
  <c r="GP160" i="1"/>
  <c r="GV160" i="1"/>
  <c r="GX160" i="1" s="1"/>
  <c r="S161" i="1"/>
  <c r="T161" i="1"/>
  <c r="U161" i="1"/>
  <c r="AC161" i="1"/>
  <c r="AD161" i="1"/>
  <c r="AE161" i="1"/>
  <c r="CS161" i="1" s="1"/>
  <c r="R161" i="1" s="1"/>
  <c r="GK161" i="1" s="1"/>
  <c r="AF161" i="1"/>
  <c r="AG161" i="1"/>
  <c r="AH161" i="1"/>
  <c r="AI161" i="1"/>
  <c r="CW161" i="1" s="1"/>
  <c r="V161" i="1" s="1"/>
  <c r="AJ161" i="1"/>
  <c r="CQ161" i="1"/>
  <c r="P161" i="1" s="1"/>
  <c r="CR161" i="1"/>
  <c r="Q161" i="1" s="1"/>
  <c r="CT161" i="1"/>
  <c r="CU161" i="1"/>
  <c r="CV161" i="1"/>
  <c r="CX161" i="1"/>
  <c r="W161" i="1" s="1"/>
  <c r="CY161" i="1"/>
  <c r="X161" i="1" s="1"/>
  <c r="CZ161" i="1"/>
  <c r="Y161" i="1" s="1"/>
  <c r="FR161" i="1"/>
  <c r="GL161" i="1"/>
  <c r="GO161" i="1"/>
  <c r="GP161" i="1"/>
  <c r="GV161" i="1"/>
  <c r="GX161" i="1" s="1"/>
  <c r="I162" i="1"/>
  <c r="R162" i="1"/>
  <c r="GK162" i="1" s="1"/>
  <c r="S162" i="1"/>
  <c r="T162" i="1"/>
  <c r="AC162" i="1"/>
  <c r="AB162" i="1" s="1"/>
  <c r="AD162" i="1"/>
  <c r="CR162" i="1" s="1"/>
  <c r="Q162" i="1" s="1"/>
  <c r="AE162" i="1"/>
  <c r="AF162" i="1"/>
  <c r="AG162" i="1"/>
  <c r="AH162" i="1"/>
  <c r="CV162" i="1" s="1"/>
  <c r="U162" i="1" s="1"/>
  <c r="AI162" i="1"/>
  <c r="AJ162" i="1"/>
  <c r="CS162" i="1"/>
  <c r="CT162" i="1"/>
  <c r="CU162" i="1"/>
  <c r="CW162" i="1"/>
  <c r="V162" i="1" s="1"/>
  <c r="CX162" i="1"/>
  <c r="W162" i="1" s="1"/>
  <c r="FR162" i="1"/>
  <c r="GL162" i="1"/>
  <c r="GO162" i="1"/>
  <c r="GP162" i="1"/>
  <c r="GV162" i="1"/>
  <c r="GX162" i="1"/>
  <c r="R163" i="1"/>
  <c r="GK163" i="1" s="1"/>
  <c r="AC163" i="1"/>
  <c r="AB163" i="1" s="1"/>
  <c r="AD163" i="1"/>
  <c r="CR163" i="1" s="1"/>
  <c r="Q163" i="1" s="1"/>
  <c r="AE163" i="1"/>
  <c r="AF163" i="1"/>
  <c r="CT163" i="1" s="1"/>
  <c r="S163" i="1" s="1"/>
  <c r="AG163" i="1"/>
  <c r="AH163" i="1"/>
  <c r="CV163" i="1" s="1"/>
  <c r="U163" i="1" s="1"/>
  <c r="AI163" i="1"/>
  <c r="AJ163" i="1"/>
  <c r="CS163" i="1"/>
  <c r="CU163" i="1"/>
  <c r="T163" i="1" s="1"/>
  <c r="CW163" i="1"/>
  <c r="V163" i="1" s="1"/>
  <c r="CX163" i="1"/>
  <c r="W163" i="1" s="1"/>
  <c r="FR163" i="1"/>
  <c r="GL163" i="1"/>
  <c r="GO163" i="1"/>
  <c r="GP163" i="1"/>
  <c r="GV163" i="1"/>
  <c r="GX163" i="1"/>
  <c r="I164" i="1"/>
  <c r="Q164" i="1"/>
  <c r="R164" i="1"/>
  <c r="S164" i="1"/>
  <c r="W164" i="1"/>
  <c r="AB164" i="1"/>
  <c r="AC164" i="1"/>
  <c r="CQ164" i="1" s="1"/>
  <c r="P164" i="1" s="1"/>
  <c r="AD164" i="1"/>
  <c r="AE164" i="1"/>
  <c r="CS164" i="1" s="1"/>
  <c r="AF164" i="1"/>
  <c r="AG164" i="1"/>
  <c r="CU164" i="1" s="1"/>
  <c r="T164" i="1" s="1"/>
  <c r="AH164" i="1"/>
  <c r="AI164" i="1"/>
  <c r="AJ164" i="1"/>
  <c r="CX164" i="1" s="1"/>
  <c r="CR164" i="1"/>
  <c r="CT164" i="1"/>
  <c r="CV164" i="1"/>
  <c r="U164" i="1" s="1"/>
  <c r="CW164" i="1"/>
  <c r="V164" i="1" s="1"/>
  <c r="FR164" i="1"/>
  <c r="GK164" i="1"/>
  <c r="GL164" i="1"/>
  <c r="GO164" i="1"/>
  <c r="GP164" i="1"/>
  <c r="GV164" i="1"/>
  <c r="GX164" i="1" s="1"/>
  <c r="Q165" i="1"/>
  <c r="R165" i="1"/>
  <c r="GK165" i="1" s="1"/>
  <c r="AC165" i="1"/>
  <c r="CQ165" i="1" s="1"/>
  <c r="P165" i="1" s="1"/>
  <c r="AD165" i="1"/>
  <c r="AE165" i="1"/>
  <c r="CS165" i="1" s="1"/>
  <c r="AF165" i="1"/>
  <c r="AG165" i="1"/>
  <c r="CU165" i="1" s="1"/>
  <c r="T165" i="1" s="1"/>
  <c r="AH165" i="1"/>
  <c r="AI165" i="1"/>
  <c r="AJ165" i="1"/>
  <c r="CX165" i="1" s="1"/>
  <c r="W165" i="1" s="1"/>
  <c r="CR165" i="1"/>
  <c r="CT165" i="1"/>
  <c r="S165" i="1" s="1"/>
  <c r="CV165" i="1"/>
  <c r="U165" i="1" s="1"/>
  <c r="CW165" i="1"/>
  <c r="V165" i="1" s="1"/>
  <c r="FR165" i="1"/>
  <c r="GL165" i="1"/>
  <c r="GO165" i="1"/>
  <c r="GP165" i="1"/>
  <c r="GV165" i="1"/>
  <c r="GX165" i="1" s="1"/>
  <c r="I166" i="1"/>
  <c r="P166" i="1" s="1"/>
  <c r="CP166" i="1" s="1"/>
  <c r="O166" i="1" s="1"/>
  <c r="Q166" i="1"/>
  <c r="R166" i="1"/>
  <c r="GK166" i="1" s="1"/>
  <c r="Y166" i="1"/>
  <c r="AC166" i="1"/>
  <c r="AD166" i="1"/>
  <c r="CR166" i="1" s="1"/>
  <c r="AE166" i="1"/>
  <c r="AF166" i="1"/>
  <c r="CT166" i="1" s="1"/>
  <c r="S166" i="1" s="1"/>
  <c r="CZ166" i="1" s="1"/>
  <c r="AG166" i="1"/>
  <c r="AH166" i="1"/>
  <c r="CV166" i="1" s="1"/>
  <c r="U166" i="1" s="1"/>
  <c r="AI166" i="1"/>
  <c r="CW166" i="1" s="1"/>
  <c r="V166" i="1" s="1"/>
  <c r="AJ166" i="1"/>
  <c r="CX166" i="1" s="1"/>
  <c r="CQ166" i="1"/>
  <c r="CS166" i="1"/>
  <c r="CU166" i="1"/>
  <c r="T166" i="1" s="1"/>
  <c r="CY166" i="1"/>
  <c r="X166" i="1" s="1"/>
  <c r="FR166" i="1"/>
  <c r="GL166" i="1"/>
  <c r="GO166" i="1"/>
  <c r="GP166" i="1"/>
  <c r="GV166" i="1"/>
  <c r="GX166" i="1"/>
  <c r="R167" i="1"/>
  <c r="GK167" i="1" s="1"/>
  <c r="Y167" i="1"/>
  <c r="AB167" i="1"/>
  <c r="AC167" i="1"/>
  <c r="AD167" i="1"/>
  <c r="CR167" i="1" s="1"/>
  <c r="Q167" i="1" s="1"/>
  <c r="AE167" i="1"/>
  <c r="AF167" i="1"/>
  <c r="CT167" i="1" s="1"/>
  <c r="S167" i="1" s="1"/>
  <c r="CZ167" i="1" s="1"/>
  <c r="AG167" i="1"/>
  <c r="AH167" i="1"/>
  <c r="CV167" i="1" s="1"/>
  <c r="U167" i="1" s="1"/>
  <c r="AI167" i="1"/>
  <c r="AJ167" i="1"/>
  <c r="CX167" i="1" s="1"/>
  <c r="W167" i="1" s="1"/>
  <c r="CQ167" i="1"/>
  <c r="P167" i="1" s="1"/>
  <c r="CP167" i="1" s="1"/>
  <c r="O167" i="1" s="1"/>
  <c r="CS167" i="1"/>
  <c r="CU167" i="1"/>
  <c r="T167" i="1" s="1"/>
  <c r="CW167" i="1"/>
  <c r="V167" i="1" s="1"/>
  <c r="CY167" i="1"/>
  <c r="X167" i="1" s="1"/>
  <c r="FR167" i="1"/>
  <c r="GL167" i="1"/>
  <c r="GO167" i="1"/>
  <c r="GP167" i="1"/>
  <c r="GV167" i="1"/>
  <c r="GX167" i="1"/>
  <c r="I168" i="1"/>
  <c r="W168" i="1"/>
  <c r="AC168" i="1"/>
  <c r="AD168" i="1"/>
  <c r="CR168" i="1" s="1"/>
  <c r="Q168" i="1" s="1"/>
  <c r="AE168" i="1"/>
  <c r="CS168" i="1" s="1"/>
  <c r="R168" i="1" s="1"/>
  <c r="AF168" i="1"/>
  <c r="AG168" i="1"/>
  <c r="AH168" i="1"/>
  <c r="AI168" i="1"/>
  <c r="CW168" i="1" s="1"/>
  <c r="V168" i="1" s="1"/>
  <c r="AJ168" i="1"/>
  <c r="CT168" i="1"/>
  <c r="S168" i="1" s="1"/>
  <c r="CU168" i="1"/>
  <c r="T168" i="1" s="1"/>
  <c r="CV168" i="1"/>
  <c r="U168" i="1" s="1"/>
  <c r="CX168" i="1"/>
  <c r="FR168" i="1"/>
  <c r="GK168" i="1"/>
  <c r="GL168" i="1"/>
  <c r="GO168" i="1"/>
  <c r="GP168" i="1"/>
  <c r="GV168" i="1"/>
  <c r="GX168" i="1" s="1"/>
  <c r="S169" i="1"/>
  <c r="U169" i="1"/>
  <c r="W169" i="1"/>
  <c r="Y169" i="1"/>
  <c r="AC169" i="1"/>
  <c r="AB169" i="1" s="1"/>
  <c r="AD169" i="1"/>
  <c r="AE169" i="1"/>
  <c r="CS169" i="1" s="1"/>
  <c r="R169" i="1" s="1"/>
  <c r="AF169" i="1"/>
  <c r="AG169" i="1"/>
  <c r="AH169" i="1"/>
  <c r="AI169" i="1"/>
  <c r="CW169" i="1" s="1"/>
  <c r="V169" i="1" s="1"/>
  <c r="AJ169" i="1"/>
  <c r="CR169" i="1"/>
  <c r="Q169" i="1" s="1"/>
  <c r="CT169" i="1"/>
  <c r="CU169" i="1"/>
  <c r="T169" i="1" s="1"/>
  <c r="CV169" i="1"/>
  <c r="CX169" i="1"/>
  <c r="CY169" i="1"/>
  <c r="X169" i="1" s="1"/>
  <c r="CZ169" i="1"/>
  <c r="FR169" i="1"/>
  <c r="GK169" i="1"/>
  <c r="GL169" i="1"/>
  <c r="GO169" i="1"/>
  <c r="GP169" i="1"/>
  <c r="GV169" i="1"/>
  <c r="GX169" i="1" s="1"/>
  <c r="I170" i="1"/>
  <c r="U170" i="1"/>
  <c r="AC170" i="1"/>
  <c r="AD170" i="1"/>
  <c r="AE170" i="1"/>
  <c r="CS170" i="1" s="1"/>
  <c r="R170" i="1" s="1"/>
  <c r="GK170" i="1" s="1"/>
  <c r="AF170" i="1"/>
  <c r="AG170" i="1"/>
  <c r="CU170" i="1" s="1"/>
  <c r="T170" i="1" s="1"/>
  <c r="AH170" i="1"/>
  <c r="AI170" i="1"/>
  <c r="CW170" i="1" s="1"/>
  <c r="V170" i="1" s="1"/>
  <c r="AJ170" i="1"/>
  <c r="CX170" i="1" s="1"/>
  <c r="W170" i="1" s="1"/>
  <c r="CQ170" i="1"/>
  <c r="P170" i="1" s="1"/>
  <c r="CT170" i="1"/>
  <c r="S170" i="1" s="1"/>
  <c r="CZ170" i="1" s="1"/>
  <c r="Y170" i="1" s="1"/>
  <c r="CV170" i="1"/>
  <c r="FR170" i="1"/>
  <c r="GL170" i="1"/>
  <c r="GO170" i="1"/>
  <c r="GP170" i="1"/>
  <c r="GV170" i="1"/>
  <c r="GX170" i="1" s="1"/>
  <c r="T171" i="1"/>
  <c r="U171" i="1"/>
  <c r="AC171" i="1"/>
  <c r="AD171" i="1"/>
  <c r="AE171" i="1"/>
  <c r="CS171" i="1" s="1"/>
  <c r="R171" i="1" s="1"/>
  <c r="GK171" i="1" s="1"/>
  <c r="AF171" i="1"/>
  <c r="AG171" i="1"/>
  <c r="CU171" i="1" s="1"/>
  <c r="AH171" i="1"/>
  <c r="AI171" i="1"/>
  <c r="CW171" i="1" s="1"/>
  <c r="V171" i="1" s="1"/>
  <c r="AJ171" i="1"/>
  <c r="CX171" i="1" s="1"/>
  <c r="W171" i="1" s="1"/>
  <c r="CQ171" i="1"/>
  <c r="P171" i="1" s="1"/>
  <c r="CT171" i="1"/>
  <c r="S171" i="1" s="1"/>
  <c r="CZ171" i="1" s="1"/>
  <c r="Y171" i="1" s="1"/>
  <c r="CV171" i="1"/>
  <c r="FR171" i="1"/>
  <c r="GL171" i="1"/>
  <c r="GO171" i="1"/>
  <c r="GP171" i="1"/>
  <c r="GV171" i="1"/>
  <c r="GX171" i="1" s="1"/>
  <c r="I172" i="1"/>
  <c r="S172" i="1"/>
  <c r="T172" i="1"/>
  <c r="AC172" i="1"/>
  <c r="AD172" i="1"/>
  <c r="CR172" i="1" s="1"/>
  <c r="Q172" i="1" s="1"/>
  <c r="AE172" i="1"/>
  <c r="AF172" i="1"/>
  <c r="CT172" i="1" s="1"/>
  <c r="AG172" i="1"/>
  <c r="AH172" i="1"/>
  <c r="CV172" i="1" s="1"/>
  <c r="U172" i="1" s="1"/>
  <c r="AI172" i="1"/>
  <c r="CW172" i="1" s="1"/>
  <c r="V172" i="1" s="1"/>
  <c r="AJ172" i="1"/>
  <c r="CS172" i="1"/>
  <c r="R172" i="1" s="1"/>
  <c r="GK172" i="1" s="1"/>
  <c r="CU172" i="1"/>
  <c r="CX172" i="1"/>
  <c r="W172" i="1" s="1"/>
  <c r="FR172" i="1"/>
  <c r="GL172" i="1"/>
  <c r="GO172" i="1"/>
  <c r="GP172" i="1"/>
  <c r="GV172" i="1"/>
  <c r="GX172" i="1"/>
  <c r="S173" i="1"/>
  <c r="T173" i="1"/>
  <c r="AC173" i="1"/>
  <c r="AD173" i="1"/>
  <c r="CR173" i="1" s="1"/>
  <c r="Q173" i="1" s="1"/>
  <c r="AE173" i="1"/>
  <c r="AF173" i="1"/>
  <c r="CT173" i="1" s="1"/>
  <c r="AG173" i="1"/>
  <c r="AH173" i="1"/>
  <c r="CV173" i="1" s="1"/>
  <c r="U173" i="1" s="1"/>
  <c r="AI173" i="1"/>
  <c r="CW173" i="1" s="1"/>
  <c r="V173" i="1" s="1"/>
  <c r="AJ173" i="1"/>
  <c r="CS173" i="1"/>
  <c r="R173" i="1" s="1"/>
  <c r="GK173" i="1" s="1"/>
  <c r="CU173" i="1"/>
  <c r="CX173" i="1"/>
  <c r="W173" i="1" s="1"/>
  <c r="FR173" i="1"/>
  <c r="GL173" i="1"/>
  <c r="GO173" i="1"/>
  <c r="GP173" i="1"/>
  <c r="GV173" i="1"/>
  <c r="GX173" i="1"/>
  <c r="I174" i="1"/>
  <c r="AB174" i="1"/>
  <c r="AC174" i="1"/>
  <c r="CQ174" i="1" s="1"/>
  <c r="P174" i="1" s="1"/>
  <c r="AD174" i="1"/>
  <c r="AE174" i="1"/>
  <c r="CS174" i="1" s="1"/>
  <c r="R174" i="1" s="1"/>
  <c r="GK174" i="1" s="1"/>
  <c r="AF174" i="1"/>
  <c r="AG174" i="1"/>
  <c r="CU174" i="1" s="1"/>
  <c r="T174" i="1" s="1"/>
  <c r="AH174" i="1"/>
  <c r="CV174" i="1" s="1"/>
  <c r="U174" i="1" s="1"/>
  <c r="AI174" i="1"/>
  <c r="AJ174" i="1"/>
  <c r="CX174" i="1" s="1"/>
  <c r="W174" i="1" s="1"/>
  <c r="CR174" i="1"/>
  <c r="Q174" i="1" s="1"/>
  <c r="CT174" i="1"/>
  <c r="S174" i="1" s="1"/>
  <c r="CW174" i="1"/>
  <c r="V174" i="1" s="1"/>
  <c r="FR174" i="1"/>
  <c r="GL174" i="1"/>
  <c r="GO174" i="1"/>
  <c r="GP174" i="1"/>
  <c r="GV174" i="1"/>
  <c r="GX174" i="1" s="1"/>
  <c r="I175" i="1"/>
  <c r="Q175" i="1"/>
  <c r="AB175" i="1"/>
  <c r="AC175" i="1"/>
  <c r="AD175" i="1"/>
  <c r="CR175" i="1" s="1"/>
  <c r="AE175" i="1"/>
  <c r="AF175" i="1"/>
  <c r="CT175" i="1" s="1"/>
  <c r="S175" i="1" s="1"/>
  <c r="AG175" i="1"/>
  <c r="CU175" i="1" s="1"/>
  <c r="T175" i="1" s="1"/>
  <c r="AH175" i="1"/>
  <c r="AI175" i="1"/>
  <c r="CW175" i="1" s="1"/>
  <c r="V175" i="1" s="1"/>
  <c r="AJ175" i="1"/>
  <c r="CX175" i="1" s="1"/>
  <c r="W175" i="1" s="1"/>
  <c r="CQ175" i="1"/>
  <c r="P175" i="1" s="1"/>
  <c r="CS175" i="1"/>
  <c r="R175" i="1" s="1"/>
  <c r="GK175" i="1" s="1"/>
  <c r="CV175" i="1"/>
  <c r="U175" i="1" s="1"/>
  <c r="FR175" i="1"/>
  <c r="GL175" i="1"/>
  <c r="GO175" i="1"/>
  <c r="GP175" i="1"/>
  <c r="GV175" i="1"/>
  <c r="GX175" i="1"/>
  <c r="I176" i="1"/>
  <c r="Q176" i="1"/>
  <c r="AC176" i="1"/>
  <c r="AB176" i="1" s="1"/>
  <c r="AD176" i="1"/>
  <c r="AE176" i="1"/>
  <c r="CS176" i="1" s="1"/>
  <c r="R176" i="1" s="1"/>
  <c r="GK176" i="1" s="1"/>
  <c r="AF176" i="1"/>
  <c r="CT176" i="1" s="1"/>
  <c r="S176" i="1" s="1"/>
  <c r="CY176" i="1" s="1"/>
  <c r="X176" i="1" s="1"/>
  <c r="AG176" i="1"/>
  <c r="AH176" i="1"/>
  <c r="CV176" i="1" s="1"/>
  <c r="U176" i="1" s="1"/>
  <c r="AI176" i="1"/>
  <c r="CW176" i="1" s="1"/>
  <c r="V176" i="1" s="1"/>
  <c r="AJ176" i="1"/>
  <c r="CR176" i="1"/>
  <c r="CU176" i="1"/>
  <c r="T176" i="1" s="1"/>
  <c r="CX176" i="1"/>
  <c r="W176" i="1" s="1"/>
  <c r="CZ176" i="1"/>
  <c r="Y176" i="1" s="1"/>
  <c r="FR176" i="1"/>
  <c r="GL176" i="1"/>
  <c r="GO176" i="1"/>
  <c r="GP176" i="1"/>
  <c r="GV176" i="1"/>
  <c r="GX176" i="1" s="1"/>
  <c r="Q178" i="1"/>
  <c r="AC178" i="1"/>
  <c r="AB178" i="1" s="1"/>
  <c r="AD178" i="1"/>
  <c r="AE178" i="1"/>
  <c r="CS178" i="1" s="1"/>
  <c r="R178" i="1" s="1"/>
  <c r="GK178" i="1" s="1"/>
  <c r="AF178" i="1"/>
  <c r="CT178" i="1" s="1"/>
  <c r="S178" i="1" s="1"/>
  <c r="CY178" i="1" s="1"/>
  <c r="X178" i="1" s="1"/>
  <c r="AG178" i="1"/>
  <c r="AH178" i="1"/>
  <c r="CV178" i="1" s="1"/>
  <c r="U178" i="1" s="1"/>
  <c r="AI178" i="1"/>
  <c r="CW178" i="1" s="1"/>
  <c r="V178" i="1" s="1"/>
  <c r="AJ178" i="1"/>
  <c r="CR178" i="1"/>
  <c r="CU178" i="1"/>
  <c r="T178" i="1" s="1"/>
  <c r="CX178" i="1"/>
  <c r="W178" i="1" s="1"/>
  <c r="CZ178" i="1"/>
  <c r="Y178" i="1" s="1"/>
  <c r="FR178" i="1"/>
  <c r="GL178" i="1"/>
  <c r="GO178" i="1"/>
  <c r="GP178" i="1"/>
  <c r="GV178" i="1"/>
  <c r="GX178" i="1" s="1"/>
  <c r="Q179" i="1"/>
  <c r="AC179" i="1"/>
  <c r="AB179" i="1" s="1"/>
  <c r="AD179" i="1"/>
  <c r="AE179" i="1"/>
  <c r="CS179" i="1" s="1"/>
  <c r="R179" i="1" s="1"/>
  <c r="GK179" i="1" s="1"/>
  <c r="AF179" i="1"/>
  <c r="CT179" i="1" s="1"/>
  <c r="S179" i="1" s="1"/>
  <c r="CY179" i="1" s="1"/>
  <c r="X179" i="1" s="1"/>
  <c r="AG179" i="1"/>
  <c r="AH179" i="1"/>
  <c r="CV179" i="1" s="1"/>
  <c r="U179" i="1" s="1"/>
  <c r="AI179" i="1"/>
  <c r="CW179" i="1" s="1"/>
  <c r="V179" i="1" s="1"/>
  <c r="AJ179" i="1"/>
  <c r="CR179" i="1"/>
  <c r="CU179" i="1"/>
  <c r="T179" i="1" s="1"/>
  <c r="CX179" i="1"/>
  <c r="W179" i="1" s="1"/>
  <c r="CZ179" i="1"/>
  <c r="Y179" i="1" s="1"/>
  <c r="FR179" i="1"/>
  <c r="GL179" i="1"/>
  <c r="GO179" i="1"/>
  <c r="GP179" i="1"/>
  <c r="GV179" i="1"/>
  <c r="GX179" i="1" s="1"/>
  <c r="I180" i="1"/>
  <c r="AC180" i="1"/>
  <c r="AD180" i="1"/>
  <c r="AE180" i="1"/>
  <c r="CS180" i="1" s="1"/>
  <c r="R180" i="1" s="1"/>
  <c r="GK180" i="1" s="1"/>
  <c r="AF180" i="1"/>
  <c r="AG180" i="1"/>
  <c r="CU180" i="1" s="1"/>
  <c r="T180" i="1" s="1"/>
  <c r="AH180" i="1"/>
  <c r="CV180" i="1" s="1"/>
  <c r="U180" i="1" s="1"/>
  <c r="AI180" i="1"/>
  <c r="AJ180" i="1"/>
  <c r="CX180" i="1" s="1"/>
  <c r="W180" i="1" s="1"/>
  <c r="CQ180" i="1"/>
  <c r="P180" i="1" s="1"/>
  <c r="CT180" i="1"/>
  <c r="S180" i="1" s="1"/>
  <c r="CZ180" i="1" s="1"/>
  <c r="Y180" i="1" s="1"/>
  <c r="CW180" i="1"/>
  <c r="V180" i="1" s="1"/>
  <c r="CY180" i="1"/>
  <c r="X180" i="1" s="1"/>
  <c r="FR180" i="1"/>
  <c r="GL180" i="1"/>
  <c r="GO180" i="1"/>
  <c r="GP180" i="1"/>
  <c r="GV180" i="1"/>
  <c r="GX180" i="1" s="1"/>
  <c r="AC181" i="1"/>
  <c r="AD181" i="1"/>
  <c r="AE181" i="1"/>
  <c r="CS181" i="1" s="1"/>
  <c r="R181" i="1" s="1"/>
  <c r="GK181" i="1" s="1"/>
  <c r="AF181" i="1"/>
  <c r="AG181" i="1"/>
  <c r="CU181" i="1" s="1"/>
  <c r="T181" i="1" s="1"/>
  <c r="AH181" i="1"/>
  <c r="CV181" i="1" s="1"/>
  <c r="U181" i="1" s="1"/>
  <c r="AI181" i="1"/>
  <c r="AJ181" i="1"/>
  <c r="CX181" i="1" s="1"/>
  <c r="W181" i="1" s="1"/>
  <c r="CQ181" i="1"/>
  <c r="P181" i="1" s="1"/>
  <c r="CT181" i="1"/>
  <c r="S181" i="1" s="1"/>
  <c r="CZ181" i="1" s="1"/>
  <c r="Y181" i="1" s="1"/>
  <c r="CW181" i="1"/>
  <c r="V181" i="1" s="1"/>
  <c r="CY181" i="1"/>
  <c r="X181" i="1" s="1"/>
  <c r="FR181" i="1"/>
  <c r="GL181" i="1"/>
  <c r="GO181" i="1"/>
  <c r="GP181" i="1"/>
  <c r="GV181" i="1"/>
  <c r="GX181" i="1" s="1"/>
  <c r="I182" i="1"/>
  <c r="GX182" i="1" s="1"/>
  <c r="AC182" i="1"/>
  <c r="AD182" i="1"/>
  <c r="CR182" i="1" s="1"/>
  <c r="AE182" i="1"/>
  <c r="AF182" i="1"/>
  <c r="CT182" i="1" s="1"/>
  <c r="S182" i="1" s="1"/>
  <c r="AG182" i="1"/>
  <c r="CU182" i="1" s="1"/>
  <c r="AH182" i="1"/>
  <c r="AI182" i="1"/>
  <c r="CW182" i="1" s="1"/>
  <c r="V182" i="1" s="1"/>
  <c r="AJ182" i="1"/>
  <c r="CS182" i="1"/>
  <c r="CV182" i="1"/>
  <c r="CX182" i="1"/>
  <c r="W182" i="1" s="1"/>
  <c r="FR182" i="1"/>
  <c r="GL182" i="1"/>
  <c r="GO182" i="1"/>
  <c r="GP182" i="1"/>
  <c r="GV182" i="1"/>
  <c r="S183" i="1"/>
  <c r="V183" i="1"/>
  <c r="W183" i="1"/>
  <c r="AC183" i="1"/>
  <c r="AD183" i="1"/>
  <c r="CR183" i="1" s="1"/>
  <c r="Q183" i="1" s="1"/>
  <c r="AE183" i="1"/>
  <c r="AF183" i="1"/>
  <c r="AG183" i="1"/>
  <c r="CU183" i="1" s="1"/>
  <c r="T183" i="1" s="1"/>
  <c r="AH183" i="1"/>
  <c r="AI183" i="1"/>
  <c r="CW183" i="1" s="1"/>
  <c r="AJ183" i="1"/>
  <c r="CS183" i="1"/>
  <c r="R183" i="1" s="1"/>
  <c r="GK183" i="1" s="1"/>
  <c r="CT183" i="1"/>
  <c r="CV183" i="1"/>
  <c r="U183" i="1" s="1"/>
  <c r="CX183" i="1"/>
  <c r="FR183" i="1"/>
  <c r="GL183" i="1"/>
  <c r="GO183" i="1"/>
  <c r="GP183" i="1"/>
  <c r="GV183" i="1"/>
  <c r="GX183" i="1"/>
  <c r="I184" i="1"/>
  <c r="P184" i="1" s="1"/>
  <c r="U184" i="1"/>
  <c r="AC184" i="1"/>
  <c r="CQ184" i="1" s="1"/>
  <c r="AD184" i="1"/>
  <c r="AE184" i="1"/>
  <c r="AF184" i="1"/>
  <c r="CT184" i="1" s="1"/>
  <c r="AG184" i="1"/>
  <c r="AH184" i="1"/>
  <c r="CV184" i="1" s="1"/>
  <c r="AI184" i="1"/>
  <c r="AJ184" i="1"/>
  <c r="CR184" i="1"/>
  <c r="Q184" i="1" s="1"/>
  <c r="CS184" i="1"/>
  <c r="R184" i="1" s="1"/>
  <c r="GK184" i="1" s="1"/>
  <c r="CU184" i="1"/>
  <c r="CW184" i="1"/>
  <c r="V184" i="1" s="1"/>
  <c r="CX184" i="1"/>
  <c r="W184" i="1" s="1"/>
  <c r="FR184" i="1"/>
  <c r="GL184" i="1"/>
  <c r="GO184" i="1"/>
  <c r="GP184" i="1"/>
  <c r="GV184" i="1"/>
  <c r="GX184" i="1" s="1"/>
  <c r="U185" i="1"/>
  <c r="AB185" i="1"/>
  <c r="AC185" i="1"/>
  <c r="CQ185" i="1" s="1"/>
  <c r="P185" i="1" s="1"/>
  <c r="AD185" i="1"/>
  <c r="AE185" i="1"/>
  <c r="AF185" i="1"/>
  <c r="CT185" i="1" s="1"/>
  <c r="S185" i="1" s="1"/>
  <c r="AG185" i="1"/>
  <c r="AH185" i="1"/>
  <c r="CV185" i="1" s="1"/>
  <c r="AI185" i="1"/>
  <c r="AJ185" i="1"/>
  <c r="CX185" i="1" s="1"/>
  <c r="W185" i="1" s="1"/>
  <c r="CR185" i="1"/>
  <c r="Q185" i="1" s="1"/>
  <c r="CS185" i="1"/>
  <c r="R185" i="1" s="1"/>
  <c r="GK185" i="1" s="1"/>
  <c r="CU185" i="1"/>
  <c r="T185" i="1" s="1"/>
  <c r="CW185" i="1"/>
  <c r="V185" i="1" s="1"/>
  <c r="FR185" i="1"/>
  <c r="GL185" i="1"/>
  <c r="GO185" i="1"/>
  <c r="GP185" i="1"/>
  <c r="GV185" i="1"/>
  <c r="GX185" i="1" s="1"/>
  <c r="I186" i="1"/>
  <c r="U186" i="1"/>
  <c r="W186" i="1"/>
  <c r="AC186" i="1"/>
  <c r="AD186" i="1"/>
  <c r="AB186" i="1" s="1"/>
  <c r="AE186" i="1"/>
  <c r="CS186" i="1" s="1"/>
  <c r="R186" i="1" s="1"/>
  <c r="GK186" i="1" s="1"/>
  <c r="AF186" i="1"/>
  <c r="AG186" i="1"/>
  <c r="CU186" i="1" s="1"/>
  <c r="T186" i="1" s="1"/>
  <c r="AH186" i="1"/>
  <c r="AI186" i="1"/>
  <c r="AJ186" i="1"/>
  <c r="CX186" i="1" s="1"/>
  <c r="CQ186" i="1"/>
  <c r="P186" i="1" s="1"/>
  <c r="CR186" i="1"/>
  <c r="Q186" i="1" s="1"/>
  <c r="CT186" i="1"/>
  <c r="S186" i="1" s="1"/>
  <c r="CV186" i="1"/>
  <c r="CW186" i="1"/>
  <c r="V186" i="1" s="1"/>
  <c r="CY186" i="1"/>
  <c r="X186" i="1" s="1"/>
  <c r="CZ186" i="1"/>
  <c r="Y186" i="1" s="1"/>
  <c r="FR186" i="1"/>
  <c r="GL186" i="1"/>
  <c r="GO186" i="1"/>
  <c r="GP186" i="1"/>
  <c r="GV186" i="1"/>
  <c r="GX186" i="1" s="1"/>
  <c r="T187" i="1"/>
  <c r="AC187" i="1"/>
  <c r="AD187" i="1"/>
  <c r="AB187" i="1" s="1"/>
  <c r="AE187" i="1"/>
  <c r="CS187" i="1" s="1"/>
  <c r="R187" i="1" s="1"/>
  <c r="GK187" i="1" s="1"/>
  <c r="AF187" i="1"/>
  <c r="AG187" i="1"/>
  <c r="CU187" i="1" s="1"/>
  <c r="AH187" i="1"/>
  <c r="AI187" i="1"/>
  <c r="CW187" i="1" s="1"/>
  <c r="V187" i="1" s="1"/>
  <c r="AJ187" i="1"/>
  <c r="CX187" i="1" s="1"/>
  <c r="W187" i="1" s="1"/>
  <c r="CQ187" i="1"/>
  <c r="P187" i="1" s="1"/>
  <c r="CR187" i="1"/>
  <c r="Q187" i="1" s="1"/>
  <c r="CT187" i="1"/>
  <c r="S187" i="1" s="1"/>
  <c r="CY187" i="1" s="1"/>
  <c r="X187" i="1" s="1"/>
  <c r="CV187" i="1"/>
  <c r="U187" i="1" s="1"/>
  <c r="FR187" i="1"/>
  <c r="GL187" i="1"/>
  <c r="GO187" i="1"/>
  <c r="GP187" i="1"/>
  <c r="GV187" i="1"/>
  <c r="GX187" i="1" s="1"/>
  <c r="I188" i="1"/>
  <c r="GX188" i="1" s="1"/>
  <c r="Q188" i="1"/>
  <c r="AC188" i="1"/>
  <c r="CQ188" i="1" s="1"/>
  <c r="P188" i="1" s="1"/>
  <c r="AD188" i="1"/>
  <c r="CR188" i="1" s="1"/>
  <c r="AE188" i="1"/>
  <c r="AF188" i="1"/>
  <c r="CT188" i="1" s="1"/>
  <c r="S188" i="1" s="1"/>
  <c r="AG188" i="1"/>
  <c r="AH188" i="1"/>
  <c r="AI188" i="1"/>
  <c r="CW188" i="1" s="1"/>
  <c r="V188" i="1" s="1"/>
  <c r="AJ188" i="1"/>
  <c r="CS188" i="1"/>
  <c r="R188" i="1" s="1"/>
  <c r="GK188" i="1" s="1"/>
  <c r="CU188" i="1"/>
  <c r="T188" i="1" s="1"/>
  <c r="CV188" i="1"/>
  <c r="CX188" i="1"/>
  <c r="FR188" i="1"/>
  <c r="GL188" i="1"/>
  <c r="GO188" i="1"/>
  <c r="GP188" i="1"/>
  <c r="GV188" i="1"/>
  <c r="T189" i="1"/>
  <c r="V189" i="1"/>
  <c r="AC189" i="1"/>
  <c r="AD189" i="1"/>
  <c r="CR189" i="1" s="1"/>
  <c r="Q189" i="1" s="1"/>
  <c r="AE189" i="1"/>
  <c r="AF189" i="1"/>
  <c r="CT189" i="1" s="1"/>
  <c r="S189" i="1" s="1"/>
  <c r="AG189" i="1"/>
  <c r="AH189" i="1"/>
  <c r="AI189" i="1"/>
  <c r="AJ189" i="1"/>
  <c r="CS189" i="1"/>
  <c r="R189" i="1" s="1"/>
  <c r="CU189" i="1"/>
  <c r="CV189" i="1"/>
  <c r="U189" i="1" s="1"/>
  <c r="CW189" i="1"/>
  <c r="CX189" i="1"/>
  <c r="W189" i="1" s="1"/>
  <c r="FR189" i="1"/>
  <c r="GK189" i="1"/>
  <c r="GL189" i="1"/>
  <c r="GO189" i="1"/>
  <c r="GP189" i="1"/>
  <c r="GV189" i="1"/>
  <c r="GX189" i="1" s="1"/>
  <c r="I190" i="1"/>
  <c r="W190" i="1" s="1"/>
  <c r="V190" i="1"/>
  <c r="AC190" i="1"/>
  <c r="AB190" i="1" s="1"/>
  <c r="AD190" i="1"/>
  <c r="CR190" i="1" s="1"/>
  <c r="Q190" i="1" s="1"/>
  <c r="AE190" i="1"/>
  <c r="AF190" i="1"/>
  <c r="CT190" i="1" s="1"/>
  <c r="AG190" i="1"/>
  <c r="CU190" i="1" s="1"/>
  <c r="T190" i="1" s="1"/>
  <c r="AH190" i="1"/>
  <c r="CV190" i="1" s="1"/>
  <c r="AI190" i="1"/>
  <c r="AJ190" i="1"/>
  <c r="CS190" i="1"/>
  <c r="R190" i="1" s="1"/>
  <c r="GK190" i="1" s="1"/>
  <c r="CW190" i="1"/>
  <c r="CX190" i="1"/>
  <c r="FR190" i="1"/>
  <c r="GL190" i="1"/>
  <c r="GO190" i="1"/>
  <c r="GP190" i="1"/>
  <c r="GV190" i="1"/>
  <c r="GX190" i="1"/>
  <c r="V191" i="1"/>
  <c r="AC191" i="1"/>
  <c r="AB191" i="1" s="1"/>
  <c r="AD191" i="1"/>
  <c r="CR191" i="1" s="1"/>
  <c r="Q191" i="1" s="1"/>
  <c r="AE191" i="1"/>
  <c r="AF191" i="1"/>
  <c r="CT191" i="1" s="1"/>
  <c r="S191" i="1" s="1"/>
  <c r="AG191" i="1"/>
  <c r="CU191" i="1" s="1"/>
  <c r="T191" i="1" s="1"/>
  <c r="AH191" i="1"/>
  <c r="CV191" i="1" s="1"/>
  <c r="U191" i="1" s="1"/>
  <c r="AI191" i="1"/>
  <c r="AJ191" i="1"/>
  <c r="CS191" i="1"/>
  <c r="R191" i="1" s="1"/>
  <c r="GK191" i="1" s="1"/>
  <c r="CW191" i="1"/>
  <c r="CX191" i="1"/>
  <c r="W191" i="1" s="1"/>
  <c r="FR191" i="1"/>
  <c r="GL191" i="1"/>
  <c r="GO191" i="1"/>
  <c r="GP191" i="1"/>
  <c r="GV191" i="1"/>
  <c r="GX191" i="1"/>
  <c r="I192" i="1"/>
  <c r="U192" i="1"/>
  <c r="AC192" i="1"/>
  <c r="CQ192" i="1" s="1"/>
  <c r="P192" i="1" s="1"/>
  <c r="AD192" i="1"/>
  <c r="AE192" i="1"/>
  <c r="CS192" i="1" s="1"/>
  <c r="R192" i="1" s="1"/>
  <c r="GK192" i="1" s="1"/>
  <c r="AF192" i="1"/>
  <c r="CT192" i="1" s="1"/>
  <c r="S192" i="1" s="1"/>
  <c r="CY192" i="1" s="1"/>
  <c r="X192" i="1" s="1"/>
  <c r="AG192" i="1"/>
  <c r="CU192" i="1" s="1"/>
  <c r="T192" i="1" s="1"/>
  <c r="AH192" i="1"/>
  <c r="AI192" i="1"/>
  <c r="AJ192" i="1"/>
  <c r="CX192" i="1" s="1"/>
  <c r="W192" i="1" s="1"/>
  <c r="CR192" i="1"/>
  <c r="Q192" i="1" s="1"/>
  <c r="CV192" i="1"/>
  <c r="CW192" i="1"/>
  <c r="V192" i="1" s="1"/>
  <c r="CZ192" i="1"/>
  <c r="Y192" i="1" s="1"/>
  <c r="FR192" i="1"/>
  <c r="GL192" i="1"/>
  <c r="GO192" i="1"/>
  <c r="GP192" i="1"/>
  <c r="GV192" i="1"/>
  <c r="GX192" i="1" s="1"/>
  <c r="I193" i="1"/>
  <c r="T193" i="1"/>
  <c r="AC193" i="1"/>
  <c r="AD193" i="1"/>
  <c r="AE193" i="1"/>
  <c r="CS193" i="1" s="1"/>
  <c r="R193" i="1" s="1"/>
  <c r="GK193" i="1" s="1"/>
  <c r="AF193" i="1"/>
  <c r="CT193" i="1" s="1"/>
  <c r="S193" i="1" s="1"/>
  <c r="CZ193" i="1" s="1"/>
  <c r="Y193" i="1" s="1"/>
  <c r="AG193" i="1"/>
  <c r="AH193" i="1"/>
  <c r="AI193" i="1"/>
  <c r="CW193" i="1" s="1"/>
  <c r="V193" i="1" s="1"/>
  <c r="AJ193" i="1"/>
  <c r="CX193" i="1" s="1"/>
  <c r="W193" i="1" s="1"/>
  <c r="CQ193" i="1"/>
  <c r="P193" i="1" s="1"/>
  <c r="CU193" i="1"/>
  <c r="CV193" i="1"/>
  <c r="U193" i="1" s="1"/>
  <c r="CY193" i="1"/>
  <c r="X193" i="1" s="1"/>
  <c r="FR193" i="1"/>
  <c r="GL193" i="1"/>
  <c r="GO193" i="1"/>
  <c r="GP193" i="1"/>
  <c r="GV193" i="1"/>
  <c r="GX193" i="1" s="1"/>
  <c r="I194" i="1"/>
  <c r="S194" i="1"/>
  <c r="T194" i="1"/>
  <c r="AC194" i="1"/>
  <c r="AD194" i="1"/>
  <c r="CR194" i="1" s="1"/>
  <c r="Q194" i="1" s="1"/>
  <c r="AE194" i="1"/>
  <c r="CS194" i="1" s="1"/>
  <c r="R194" i="1" s="1"/>
  <c r="GK194" i="1" s="1"/>
  <c r="AF194" i="1"/>
  <c r="AG194" i="1"/>
  <c r="AH194" i="1"/>
  <c r="CV194" i="1" s="1"/>
  <c r="U194" i="1" s="1"/>
  <c r="AI194" i="1"/>
  <c r="CW194" i="1" s="1"/>
  <c r="V194" i="1" s="1"/>
  <c r="AJ194" i="1"/>
  <c r="CT194" i="1"/>
  <c r="CU194" i="1"/>
  <c r="CX194" i="1"/>
  <c r="W194" i="1" s="1"/>
  <c r="FR194" i="1"/>
  <c r="GL194" i="1"/>
  <c r="GO194" i="1"/>
  <c r="GP194" i="1"/>
  <c r="GV194" i="1"/>
  <c r="GX194" i="1" s="1"/>
  <c r="S195" i="1"/>
  <c r="AC195" i="1"/>
  <c r="AD195" i="1"/>
  <c r="CR195" i="1" s="1"/>
  <c r="Q195" i="1" s="1"/>
  <c r="AE195" i="1"/>
  <c r="CS195" i="1" s="1"/>
  <c r="R195" i="1" s="1"/>
  <c r="GK195" i="1" s="1"/>
  <c r="AF195" i="1"/>
  <c r="AG195" i="1"/>
  <c r="AH195" i="1"/>
  <c r="CV195" i="1" s="1"/>
  <c r="U195" i="1" s="1"/>
  <c r="AI195" i="1"/>
  <c r="CW195" i="1" s="1"/>
  <c r="V195" i="1" s="1"/>
  <c r="AJ195" i="1"/>
  <c r="CT195" i="1"/>
  <c r="CU195" i="1"/>
  <c r="T195" i="1" s="1"/>
  <c r="CX195" i="1"/>
  <c r="W195" i="1" s="1"/>
  <c r="FR195" i="1"/>
  <c r="GL195" i="1"/>
  <c r="GO195" i="1"/>
  <c r="GP195" i="1"/>
  <c r="GV195" i="1"/>
  <c r="GX195" i="1" s="1"/>
  <c r="I196" i="1"/>
  <c r="R196" i="1"/>
  <c r="GK196" i="1" s="1"/>
  <c r="AB196" i="1"/>
  <c r="AC196" i="1"/>
  <c r="CQ196" i="1" s="1"/>
  <c r="P196" i="1" s="1"/>
  <c r="AD196" i="1"/>
  <c r="CR196" i="1" s="1"/>
  <c r="Q196" i="1" s="1"/>
  <c r="AE196" i="1"/>
  <c r="AF196" i="1"/>
  <c r="AG196" i="1"/>
  <c r="CU196" i="1" s="1"/>
  <c r="T196" i="1" s="1"/>
  <c r="AH196" i="1"/>
  <c r="CV196" i="1" s="1"/>
  <c r="U196" i="1" s="1"/>
  <c r="AI196" i="1"/>
  <c r="AJ196" i="1"/>
  <c r="CX196" i="1" s="1"/>
  <c r="W196" i="1" s="1"/>
  <c r="CS196" i="1"/>
  <c r="CT196" i="1"/>
  <c r="S196" i="1" s="1"/>
  <c r="CW196" i="1"/>
  <c r="V196" i="1" s="1"/>
  <c r="FR196" i="1"/>
  <c r="GL196" i="1"/>
  <c r="GO196" i="1"/>
  <c r="GP196" i="1"/>
  <c r="GV196" i="1"/>
  <c r="GX196" i="1"/>
  <c r="I197" i="1"/>
  <c r="Q197" i="1"/>
  <c r="AB197" i="1"/>
  <c r="AC197" i="1"/>
  <c r="CQ197" i="1" s="1"/>
  <c r="P197" i="1" s="1"/>
  <c r="CP197" i="1" s="1"/>
  <c r="O197" i="1" s="1"/>
  <c r="AD197" i="1"/>
  <c r="AE197" i="1"/>
  <c r="AF197" i="1"/>
  <c r="CT197" i="1" s="1"/>
  <c r="S197" i="1" s="1"/>
  <c r="AG197" i="1"/>
  <c r="CU197" i="1" s="1"/>
  <c r="T197" i="1" s="1"/>
  <c r="AH197" i="1"/>
  <c r="AI197" i="1"/>
  <c r="CW197" i="1" s="1"/>
  <c r="V197" i="1" s="1"/>
  <c r="AJ197" i="1"/>
  <c r="CX197" i="1" s="1"/>
  <c r="W197" i="1" s="1"/>
  <c r="CR197" i="1"/>
  <c r="CS197" i="1"/>
  <c r="R197" i="1" s="1"/>
  <c r="GK197" i="1" s="1"/>
  <c r="CV197" i="1"/>
  <c r="U197" i="1" s="1"/>
  <c r="FR197" i="1"/>
  <c r="GL197" i="1"/>
  <c r="GO197" i="1"/>
  <c r="GP197" i="1"/>
  <c r="GV197" i="1"/>
  <c r="GX197" i="1"/>
  <c r="P199" i="1"/>
  <c r="Q199" i="1"/>
  <c r="AC199" i="1"/>
  <c r="AD199" i="1"/>
  <c r="AE199" i="1"/>
  <c r="AF199" i="1"/>
  <c r="AB199" i="1" s="1"/>
  <c r="AG199" i="1"/>
  <c r="CU199" i="1" s="1"/>
  <c r="T199" i="1" s="1"/>
  <c r="AH199" i="1"/>
  <c r="AI199" i="1"/>
  <c r="CW199" i="1" s="1"/>
  <c r="V199" i="1" s="1"/>
  <c r="AJ199" i="1"/>
  <c r="CX199" i="1" s="1"/>
  <c r="W199" i="1" s="1"/>
  <c r="CQ199" i="1"/>
  <c r="CR199" i="1"/>
  <c r="CS199" i="1"/>
  <c r="R199" i="1" s="1"/>
  <c r="GK199" i="1" s="1"/>
  <c r="CV199" i="1"/>
  <c r="U199" i="1" s="1"/>
  <c r="FR199" i="1"/>
  <c r="GL199" i="1"/>
  <c r="GO199" i="1"/>
  <c r="GP199" i="1"/>
  <c r="GV199" i="1"/>
  <c r="GX199" i="1"/>
  <c r="P200" i="1"/>
  <c r="Q200" i="1"/>
  <c r="AC200" i="1"/>
  <c r="AD200" i="1"/>
  <c r="AE200" i="1"/>
  <c r="AF200" i="1"/>
  <c r="AB200" i="1" s="1"/>
  <c r="AG200" i="1"/>
  <c r="CU200" i="1" s="1"/>
  <c r="T200" i="1" s="1"/>
  <c r="AH200" i="1"/>
  <c r="AI200" i="1"/>
  <c r="CW200" i="1" s="1"/>
  <c r="V200" i="1" s="1"/>
  <c r="AJ200" i="1"/>
  <c r="CX200" i="1" s="1"/>
  <c r="W200" i="1" s="1"/>
  <c r="CQ200" i="1"/>
  <c r="CR200" i="1"/>
  <c r="CS200" i="1"/>
  <c r="R200" i="1" s="1"/>
  <c r="GK200" i="1" s="1"/>
  <c r="CV200" i="1"/>
  <c r="U200" i="1" s="1"/>
  <c r="FR200" i="1"/>
  <c r="GL200" i="1"/>
  <c r="GO200" i="1"/>
  <c r="GP200" i="1"/>
  <c r="GV200" i="1"/>
  <c r="GX200" i="1"/>
  <c r="I201" i="1"/>
  <c r="P201" i="1"/>
  <c r="CP201" i="1" s="1"/>
  <c r="O201" i="1" s="1"/>
  <c r="W201" i="1"/>
  <c r="AC201" i="1"/>
  <c r="AB201" i="1" s="1"/>
  <c r="AD201" i="1"/>
  <c r="AE201" i="1"/>
  <c r="CS201" i="1" s="1"/>
  <c r="R201" i="1" s="1"/>
  <c r="GK201" i="1" s="1"/>
  <c r="AF201" i="1"/>
  <c r="AG201" i="1"/>
  <c r="AH201" i="1"/>
  <c r="CV201" i="1" s="1"/>
  <c r="U201" i="1" s="1"/>
  <c r="AI201" i="1"/>
  <c r="CW201" i="1" s="1"/>
  <c r="V201" i="1" s="1"/>
  <c r="AJ201" i="1"/>
  <c r="CQ201" i="1"/>
  <c r="CR201" i="1"/>
  <c r="Q201" i="1" s="1"/>
  <c r="CT201" i="1"/>
  <c r="S201" i="1" s="1"/>
  <c r="CU201" i="1"/>
  <c r="T201" i="1" s="1"/>
  <c r="CX201" i="1"/>
  <c r="FR201" i="1"/>
  <c r="GL201" i="1"/>
  <c r="GO201" i="1"/>
  <c r="GP201" i="1"/>
  <c r="GV201" i="1"/>
  <c r="GX201" i="1" s="1"/>
  <c r="P202" i="1"/>
  <c r="W202" i="1"/>
  <c r="AC202" i="1"/>
  <c r="AB202" i="1" s="1"/>
  <c r="AD202" i="1"/>
  <c r="AE202" i="1"/>
  <c r="CS202" i="1" s="1"/>
  <c r="R202" i="1" s="1"/>
  <c r="GK202" i="1" s="1"/>
  <c r="AF202" i="1"/>
  <c r="AG202" i="1"/>
  <c r="AH202" i="1"/>
  <c r="CV202" i="1" s="1"/>
  <c r="U202" i="1" s="1"/>
  <c r="AI202" i="1"/>
  <c r="CW202" i="1" s="1"/>
  <c r="V202" i="1" s="1"/>
  <c r="AJ202" i="1"/>
  <c r="CQ202" i="1"/>
  <c r="CR202" i="1"/>
  <c r="Q202" i="1" s="1"/>
  <c r="CT202" i="1"/>
  <c r="S202" i="1" s="1"/>
  <c r="CU202" i="1"/>
  <c r="T202" i="1" s="1"/>
  <c r="CX202" i="1"/>
  <c r="FR202" i="1"/>
  <c r="GL202" i="1"/>
  <c r="GO202" i="1"/>
  <c r="GP202" i="1"/>
  <c r="GV202" i="1"/>
  <c r="GX202" i="1" s="1"/>
  <c r="I203" i="1"/>
  <c r="V203" i="1"/>
  <c r="W203" i="1"/>
  <c r="AC203" i="1"/>
  <c r="AB203" i="1" s="1"/>
  <c r="AD203" i="1"/>
  <c r="CR203" i="1" s="1"/>
  <c r="Q203" i="1" s="1"/>
  <c r="AE203" i="1"/>
  <c r="AF203" i="1"/>
  <c r="AG203" i="1"/>
  <c r="CU203" i="1" s="1"/>
  <c r="T203" i="1" s="1"/>
  <c r="AH203" i="1"/>
  <c r="CV203" i="1" s="1"/>
  <c r="U203" i="1" s="1"/>
  <c r="AI203" i="1"/>
  <c r="AJ203" i="1"/>
  <c r="CQ203" i="1"/>
  <c r="P203" i="1" s="1"/>
  <c r="CS203" i="1"/>
  <c r="R203" i="1" s="1"/>
  <c r="GK203" i="1" s="1"/>
  <c r="CT203" i="1"/>
  <c r="S203" i="1" s="1"/>
  <c r="CW203" i="1"/>
  <c r="CX203" i="1"/>
  <c r="FR203" i="1"/>
  <c r="GL203" i="1"/>
  <c r="GO203" i="1"/>
  <c r="GP203" i="1"/>
  <c r="GV203" i="1"/>
  <c r="GX203" i="1"/>
  <c r="V204" i="1"/>
  <c r="W204" i="1"/>
  <c r="AC204" i="1"/>
  <c r="AB204" i="1" s="1"/>
  <c r="AD204" i="1"/>
  <c r="CR204" i="1" s="1"/>
  <c r="Q204" i="1" s="1"/>
  <c r="AE204" i="1"/>
  <c r="AF204" i="1"/>
  <c r="AG204" i="1"/>
  <c r="CU204" i="1" s="1"/>
  <c r="T204" i="1" s="1"/>
  <c r="AH204" i="1"/>
  <c r="CV204" i="1" s="1"/>
  <c r="U204" i="1" s="1"/>
  <c r="AI204" i="1"/>
  <c r="AJ204" i="1"/>
  <c r="CQ204" i="1"/>
  <c r="P204" i="1" s="1"/>
  <c r="CP204" i="1" s="1"/>
  <c r="O204" i="1" s="1"/>
  <c r="CS204" i="1"/>
  <c r="R204" i="1" s="1"/>
  <c r="GK204" i="1" s="1"/>
  <c r="CT204" i="1"/>
  <c r="S204" i="1" s="1"/>
  <c r="CW204" i="1"/>
  <c r="CX204" i="1"/>
  <c r="FR204" i="1"/>
  <c r="GL204" i="1"/>
  <c r="GO204" i="1"/>
  <c r="GP204" i="1"/>
  <c r="GV204" i="1"/>
  <c r="GX204" i="1"/>
  <c r="I205" i="1"/>
  <c r="AC205" i="1"/>
  <c r="AD205" i="1"/>
  <c r="AE205" i="1"/>
  <c r="AF205" i="1"/>
  <c r="CT205" i="1" s="1"/>
  <c r="AG205" i="1"/>
  <c r="CU205" i="1" s="1"/>
  <c r="AH205" i="1"/>
  <c r="AI205" i="1"/>
  <c r="AJ205" i="1"/>
  <c r="CR205" i="1"/>
  <c r="CS205" i="1"/>
  <c r="CV205" i="1"/>
  <c r="CW205" i="1"/>
  <c r="CX205" i="1"/>
  <c r="FR205" i="1"/>
  <c r="GL205" i="1"/>
  <c r="GO205" i="1"/>
  <c r="GP205" i="1"/>
  <c r="GV205" i="1"/>
  <c r="U206" i="1"/>
  <c r="V206" i="1"/>
  <c r="AC206" i="1"/>
  <c r="AB206" i="1" s="1"/>
  <c r="AD206" i="1"/>
  <c r="AE206" i="1"/>
  <c r="AF206" i="1"/>
  <c r="CT206" i="1" s="1"/>
  <c r="S206" i="1" s="1"/>
  <c r="AG206" i="1"/>
  <c r="CU206" i="1" s="1"/>
  <c r="T206" i="1" s="1"/>
  <c r="AH206" i="1"/>
  <c r="AI206" i="1"/>
  <c r="AJ206" i="1"/>
  <c r="CR206" i="1"/>
  <c r="Q206" i="1" s="1"/>
  <c r="CS206" i="1"/>
  <c r="R206" i="1" s="1"/>
  <c r="GK206" i="1" s="1"/>
  <c r="CV206" i="1"/>
  <c r="CW206" i="1"/>
  <c r="CX206" i="1"/>
  <c r="W206" i="1" s="1"/>
  <c r="FR206" i="1"/>
  <c r="GL206" i="1"/>
  <c r="GO206" i="1"/>
  <c r="GP206" i="1"/>
  <c r="GV206" i="1"/>
  <c r="GX206" i="1"/>
  <c r="I207" i="1"/>
  <c r="U207" i="1"/>
  <c r="AB207" i="1"/>
  <c r="AC207" i="1"/>
  <c r="AD207" i="1"/>
  <c r="AE207" i="1"/>
  <c r="CS207" i="1" s="1"/>
  <c r="R207" i="1" s="1"/>
  <c r="GK207" i="1" s="1"/>
  <c r="AF207" i="1"/>
  <c r="CT207" i="1" s="1"/>
  <c r="S207" i="1" s="1"/>
  <c r="AG207" i="1"/>
  <c r="CU207" i="1" s="1"/>
  <c r="T207" i="1" s="1"/>
  <c r="AH207" i="1"/>
  <c r="AI207" i="1"/>
  <c r="AJ207" i="1"/>
  <c r="CX207" i="1" s="1"/>
  <c r="W207" i="1" s="1"/>
  <c r="CQ207" i="1"/>
  <c r="P207" i="1" s="1"/>
  <c r="CR207" i="1"/>
  <c r="Q207" i="1" s="1"/>
  <c r="CV207" i="1"/>
  <c r="CW207" i="1"/>
  <c r="V207" i="1" s="1"/>
  <c r="FR207" i="1"/>
  <c r="GL207" i="1"/>
  <c r="GO207" i="1"/>
  <c r="GP207" i="1"/>
  <c r="GV207" i="1"/>
  <c r="GX207" i="1" s="1"/>
  <c r="T208" i="1"/>
  <c r="U208" i="1"/>
  <c r="AB208" i="1"/>
  <c r="AC208" i="1"/>
  <c r="AD208" i="1"/>
  <c r="AE208" i="1"/>
  <c r="CS208" i="1" s="1"/>
  <c r="R208" i="1" s="1"/>
  <c r="GK208" i="1" s="1"/>
  <c r="AF208" i="1"/>
  <c r="CT208" i="1" s="1"/>
  <c r="S208" i="1" s="1"/>
  <c r="CY208" i="1" s="1"/>
  <c r="X208" i="1" s="1"/>
  <c r="AG208" i="1"/>
  <c r="AH208" i="1"/>
  <c r="AI208" i="1"/>
  <c r="AJ208" i="1"/>
  <c r="CX208" i="1" s="1"/>
  <c r="W208" i="1" s="1"/>
  <c r="CQ208" i="1"/>
  <c r="P208" i="1" s="1"/>
  <c r="CR208" i="1"/>
  <c r="Q208" i="1" s="1"/>
  <c r="CU208" i="1"/>
  <c r="CV208" i="1"/>
  <c r="CW208" i="1"/>
  <c r="V208" i="1" s="1"/>
  <c r="CZ208" i="1"/>
  <c r="Y208" i="1" s="1"/>
  <c r="FR208" i="1"/>
  <c r="GL208" i="1"/>
  <c r="GO208" i="1"/>
  <c r="GP208" i="1"/>
  <c r="GV208" i="1"/>
  <c r="GX208" i="1" s="1"/>
  <c r="I209" i="1"/>
  <c r="S209" i="1"/>
  <c r="T209" i="1"/>
  <c r="Y209" i="1"/>
  <c r="AC209" i="1"/>
  <c r="AB209" i="1" s="1"/>
  <c r="AD209" i="1"/>
  <c r="CR209" i="1" s="1"/>
  <c r="Q209" i="1" s="1"/>
  <c r="AE209" i="1"/>
  <c r="CS209" i="1" s="1"/>
  <c r="R209" i="1" s="1"/>
  <c r="GK209" i="1" s="1"/>
  <c r="AF209" i="1"/>
  <c r="AG209" i="1"/>
  <c r="CU209" i="1" s="1"/>
  <c r="AH209" i="1"/>
  <c r="AI209" i="1"/>
  <c r="CW209" i="1" s="1"/>
  <c r="V209" i="1" s="1"/>
  <c r="AJ209" i="1"/>
  <c r="CQ209" i="1"/>
  <c r="P209" i="1" s="1"/>
  <c r="CP209" i="1" s="1"/>
  <c r="O209" i="1" s="1"/>
  <c r="CT209" i="1"/>
  <c r="CV209" i="1"/>
  <c r="U209" i="1" s="1"/>
  <c r="CX209" i="1"/>
  <c r="W209" i="1" s="1"/>
  <c r="CY209" i="1"/>
  <c r="X209" i="1" s="1"/>
  <c r="CZ209" i="1"/>
  <c r="FR209" i="1"/>
  <c r="GL209" i="1"/>
  <c r="GO209" i="1"/>
  <c r="GP209" i="1"/>
  <c r="GV209" i="1"/>
  <c r="GX209" i="1" s="1"/>
  <c r="T210" i="1"/>
  <c r="AC210" i="1"/>
  <c r="AB210" i="1" s="1"/>
  <c r="AD210" i="1"/>
  <c r="CR210" i="1" s="1"/>
  <c r="Q210" i="1" s="1"/>
  <c r="AE210" i="1"/>
  <c r="CS210" i="1" s="1"/>
  <c r="R210" i="1" s="1"/>
  <c r="GK210" i="1" s="1"/>
  <c r="AF210" i="1"/>
  <c r="CT210" i="1" s="1"/>
  <c r="S210" i="1" s="1"/>
  <c r="AG210" i="1"/>
  <c r="AH210" i="1"/>
  <c r="AI210" i="1"/>
  <c r="CW210" i="1" s="1"/>
  <c r="V210" i="1" s="1"/>
  <c r="AJ210" i="1"/>
  <c r="CQ210" i="1"/>
  <c r="P210" i="1" s="1"/>
  <c r="CU210" i="1"/>
  <c r="CV210" i="1"/>
  <c r="U210" i="1" s="1"/>
  <c r="CX210" i="1"/>
  <c r="W210" i="1" s="1"/>
  <c r="FR210" i="1"/>
  <c r="GL210" i="1"/>
  <c r="GO210" i="1"/>
  <c r="GP210" i="1"/>
  <c r="GV210" i="1"/>
  <c r="GX210" i="1" s="1"/>
  <c r="I211" i="1"/>
  <c r="S211" i="1"/>
  <c r="AC211" i="1"/>
  <c r="AD211" i="1"/>
  <c r="CR211" i="1" s="1"/>
  <c r="Q211" i="1" s="1"/>
  <c r="AE211" i="1"/>
  <c r="CS211" i="1" s="1"/>
  <c r="R211" i="1" s="1"/>
  <c r="GK211" i="1" s="1"/>
  <c r="AF211" i="1"/>
  <c r="AG211" i="1"/>
  <c r="AH211" i="1"/>
  <c r="CV211" i="1" s="1"/>
  <c r="U211" i="1" s="1"/>
  <c r="AI211" i="1"/>
  <c r="AJ211" i="1"/>
  <c r="CT211" i="1"/>
  <c r="CU211" i="1"/>
  <c r="T211" i="1" s="1"/>
  <c r="CW211" i="1"/>
  <c r="V211" i="1" s="1"/>
  <c r="CX211" i="1"/>
  <c r="W211" i="1" s="1"/>
  <c r="FR211" i="1"/>
  <c r="GL211" i="1"/>
  <c r="GO211" i="1"/>
  <c r="GP211" i="1"/>
  <c r="GV211" i="1"/>
  <c r="GX211" i="1"/>
  <c r="I212" i="1"/>
  <c r="Q212" i="1"/>
  <c r="R212" i="1"/>
  <c r="GK212" i="1" s="1"/>
  <c r="AB212" i="1"/>
  <c r="AC212" i="1"/>
  <c r="CQ212" i="1" s="1"/>
  <c r="P212" i="1" s="1"/>
  <c r="AD212" i="1"/>
  <c r="AE212" i="1"/>
  <c r="CS212" i="1" s="1"/>
  <c r="AF212" i="1"/>
  <c r="AG212" i="1"/>
  <c r="CU212" i="1" s="1"/>
  <c r="T212" i="1" s="1"/>
  <c r="AH212" i="1"/>
  <c r="AI212" i="1"/>
  <c r="AJ212" i="1"/>
  <c r="CR212" i="1"/>
  <c r="CT212" i="1"/>
  <c r="S212" i="1" s="1"/>
  <c r="CV212" i="1"/>
  <c r="U212" i="1" s="1"/>
  <c r="CW212" i="1"/>
  <c r="V212" i="1" s="1"/>
  <c r="CX212" i="1"/>
  <c r="W212" i="1" s="1"/>
  <c r="FR212" i="1"/>
  <c r="GL212" i="1"/>
  <c r="GO212" i="1"/>
  <c r="GP212" i="1"/>
  <c r="GV212" i="1"/>
  <c r="GX212" i="1" s="1"/>
  <c r="O213" i="1"/>
  <c r="R213" i="1"/>
  <c r="GK213" i="1" s="1"/>
  <c r="S213" i="1"/>
  <c r="AC213" i="1"/>
  <c r="CQ213" i="1" s="1"/>
  <c r="P213" i="1" s="1"/>
  <c r="AD213" i="1"/>
  <c r="AE213" i="1"/>
  <c r="CS213" i="1" s="1"/>
  <c r="AF213" i="1"/>
  <c r="AG213" i="1"/>
  <c r="CU213" i="1" s="1"/>
  <c r="T213" i="1" s="1"/>
  <c r="AH213" i="1"/>
  <c r="AI213" i="1"/>
  <c r="AJ213" i="1"/>
  <c r="CP213" i="1"/>
  <c r="CR213" i="1"/>
  <c r="Q213" i="1" s="1"/>
  <c r="CT213" i="1"/>
  <c r="CV213" i="1"/>
  <c r="U213" i="1" s="1"/>
  <c r="CW213" i="1"/>
  <c r="V213" i="1" s="1"/>
  <c r="CX213" i="1"/>
  <c r="W213" i="1" s="1"/>
  <c r="FR213" i="1"/>
  <c r="GL213" i="1"/>
  <c r="GO213" i="1"/>
  <c r="GP213" i="1"/>
  <c r="GV213" i="1"/>
  <c r="GX213" i="1" s="1"/>
  <c r="I214" i="1"/>
  <c r="GX214" i="1" s="1"/>
  <c r="AB214" i="1"/>
  <c r="AC214" i="1"/>
  <c r="AD214" i="1"/>
  <c r="CR214" i="1" s="1"/>
  <c r="Q214" i="1" s="1"/>
  <c r="AE214" i="1"/>
  <c r="AF214" i="1"/>
  <c r="CT214" i="1" s="1"/>
  <c r="AG214" i="1"/>
  <c r="AH214" i="1"/>
  <c r="AI214" i="1"/>
  <c r="CW214" i="1" s="1"/>
  <c r="V214" i="1" s="1"/>
  <c r="AJ214" i="1"/>
  <c r="CX214" i="1" s="1"/>
  <c r="CQ214" i="1"/>
  <c r="P214" i="1" s="1"/>
  <c r="CS214" i="1"/>
  <c r="R214" i="1" s="1"/>
  <c r="GK214" i="1" s="1"/>
  <c r="CU214" i="1"/>
  <c r="T214" i="1" s="1"/>
  <c r="CV214" i="1"/>
  <c r="FR214" i="1"/>
  <c r="GL214" i="1"/>
  <c r="GO214" i="1"/>
  <c r="GP214" i="1"/>
  <c r="GV214" i="1"/>
  <c r="Q215" i="1"/>
  <c r="R215" i="1"/>
  <c r="GK215" i="1" s="1"/>
  <c r="AB215" i="1"/>
  <c r="AC215" i="1"/>
  <c r="AD215" i="1"/>
  <c r="CR215" i="1" s="1"/>
  <c r="AE215" i="1"/>
  <c r="AF215" i="1"/>
  <c r="CT215" i="1" s="1"/>
  <c r="S215" i="1" s="1"/>
  <c r="AG215" i="1"/>
  <c r="AH215" i="1"/>
  <c r="AI215" i="1"/>
  <c r="CW215" i="1" s="1"/>
  <c r="V215" i="1" s="1"/>
  <c r="AJ215" i="1"/>
  <c r="CX215" i="1" s="1"/>
  <c r="W215" i="1" s="1"/>
  <c r="CQ215" i="1"/>
  <c r="P215" i="1" s="1"/>
  <c r="CS215" i="1"/>
  <c r="CU215" i="1"/>
  <c r="T215" i="1" s="1"/>
  <c r="CV215" i="1"/>
  <c r="U215" i="1" s="1"/>
  <c r="FR215" i="1"/>
  <c r="GL215" i="1"/>
  <c r="GO215" i="1"/>
  <c r="GP215" i="1"/>
  <c r="GV215" i="1"/>
  <c r="GX215" i="1"/>
  <c r="I216" i="1"/>
  <c r="Q216" i="1"/>
  <c r="AC216" i="1"/>
  <c r="AB216" i="1" s="1"/>
  <c r="AD216" i="1"/>
  <c r="AE216" i="1"/>
  <c r="CS216" i="1" s="1"/>
  <c r="R216" i="1" s="1"/>
  <c r="GK216" i="1" s="1"/>
  <c r="AF216" i="1"/>
  <c r="AG216" i="1"/>
  <c r="AH216" i="1"/>
  <c r="AI216" i="1"/>
  <c r="CW216" i="1" s="1"/>
  <c r="V216" i="1" s="1"/>
  <c r="AJ216" i="1"/>
  <c r="CR216" i="1"/>
  <c r="CT216" i="1"/>
  <c r="S216" i="1" s="1"/>
  <c r="CY216" i="1" s="1"/>
  <c r="X216" i="1" s="1"/>
  <c r="CU216" i="1"/>
  <c r="T216" i="1" s="1"/>
  <c r="CV216" i="1"/>
  <c r="U216" i="1" s="1"/>
  <c r="CX216" i="1"/>
  <c r="W216" i="1" s="1"/>
  <c r="FR216" i="1"/>
  <c r="GL216" i="1"/>
  <c r="GO216" i="1"/>
  <c r="GP216" i="1"/>
  <c r="GV216" i="1"/>
  <c r="GX216" i="1" s="1"/>
  <c r="I217" i="1"/>
  <c r="R217" i="1"/>
  <c r="GK217" i="1" s="1"/>
  <c r="W217" i="1"/>
  <c r="AB217" i="1"/>
  <c r="AC217" i="1"/>
  <c r="AD217" i="1"/>
  <c r="AE217" i="1"/>
  <c r="AF217" i="1"/>
  <c r="AG217" i="1"/>
  <c r="AH217" i="1"/>
  <c r="AI217" i="1"/>
  <c r="AJ217" i="1"/>
  <c r="CX217" i="1" s="1"/>
  <c r="CQ217" i="1"/>
  <c r="P217" i="1" s="1"/>
  <c r="CR217" i="1"/>
  <c r="Q217" i="1" s="1"/>
  <c r="CS217" i="1"/>
  <c r="CT217" i="1"/>
  <c r="CU217" i="1"/>
  <c r="T217" i="1" s="1"/>
  <c r="CV217" i="1"/>
  <c r="U217" i="1" s="1"/>
  <c r="CW217" i="1"/>
  <c r="V217" i="1" s="1"/>
  <c r="FR217" i="1"/>
  <c r="GL217" i="1"/>
  <c r="GO217" i="1"/>
  <c r="GP217" i="1"/>
  <c r="GV217" i="1"/>
  <c r="GX217" i="1" s="1"/>
  <c r="P219" i="1"/>
  <c r="Q219" i="1"/>
  <c r="AB219" i="1"/>
  <c r="AC219" i="1"/>
  <c r="AD219" i="1"/>
  <c r="AE219" i="1"/>
  <c r="CS219" i="1" s="1"/>
  <c r="R219" i="1" s="1"/>
  <c r="GK219" i="1" s="1"/>
  <c r="AF219" i="1"/>
  <c r="AG219" i="1"/>
  <c r="AH219" i="1"/>
  <c r="AI219" i="1"/>
  <c r="CW219" i="1" s="1"/>
  <c r="V219" i="1" s="1"/>
  <c r="AJ219" i="1"/>
  <c r="CX219" i="1" s="1"/>
  <c r="W219" i="1" s="1"/>
  <c r="CQ219" i="1"/>
  <c r="CR219" i="1"/>
  <c r="CT219" i="1"/>
  <c r="S219" i="1" s="1"/>
  <c r="CU219" i="1"/>
  <c r="T219" i="1" s="1"/>
  <c r="CV219" i="1"/>
  <c r="U219" i="1" s="1"/>
  <c r="FR219" i="1"/>
  <c r="GL219" i="1"/>
  <c r="GO219" i="1"/>
  <c r="GP219" i="1"/>
  <c r="GV219" i="1"/>
  <c r="GX219" i="1" s="1"/>
  <c r="P220" i="1"/>
  <c r="Q220" i="1"/>
  <c r="AB220" i="1"/>
  <c r="AC220" i="1"/>
  <c r="AD220" i="1"/>
  <c r="AE220" i="1"/>
  <c r="CS220" i="1" s="1"/>
  <c r="R220" i="1" s="1"/>
  <c r="GK220" i="1" s="1"/>
  <c r="AF220" i="1"/>
  <c r="CT220" i="1" s="1"/>
  <c r="S220" i="1" s="1"/>
  <c r="CY220" i="1" s="1"/>
  <c r="X220" i="1" s="1"/>
  <c r="AG220" i="1"/>
  <c r="AH220" i="1"/>
  <c r="AI220" i="1"/>
  <c r="CW220" i="1" s="1"/>
  <c r="V220" i="1" s="1"/>
  <c r="AJ220" i="1"/>
  <c r="CX220" i="1" s="1"/>
  <c r="W220" i="1" s="1"/>
  <c r="CQ220" i="1"/>
  <c r="CR220" i="1"/>
  <c r="CU220" i="1"/>
  <c r="T220" i="1" s="1"/>
  <c r="CV220" i="1"/>
  <c r="U220" i="1" s="1"/>
  <c r="FR220" i="1"/>
  <c r="GL220" i="1"/>
  <c r="GO220" i="1"/>
  <c r="GP220" i="1"/>
  <c r="GV220" i="1"/>
  <c r="GX220" i="1" s="1"/>
  <c r="I221" i="1"/>
  <c r="T221" i="1"/>
  <c r="W221" i="1"/>
  <c r="AC221" i="1"/>
  <c r="AB221" i="1" s="1"/>
  <c r="AD221" i="1"/>
  <c r="CR221" i="1" s="1"/>
  <c r="Q221" i="1" s="1"/>
  <c r="AE221" i="1"/>
  <c r="CS221" i="1" s="1"/>
  <c r="R221" i="1" s="1"/>
  <c r="GK221" i="1" s="1"/>
  <c r="AF221" i="1"/>
  <c r="AG221" i="1"/>
  <c r="AH221" i="1"/>
  <c r="CV221" i="1" s="1"/>
  <c r="U221" i="1" s="1"/>
  <c r="AI221" i="1"/>
  <c r="CW221" i="1" s="1"/>
  <c r="V221" i="1" s="1"/>
  <c r="AJ221" i="1"/>
  <c r="CQ221" i="1"/>
  <c r="P221" i="1" s="1"/>
  <c r="CP221" i="1" s="1"/>
  <c r="O221" i="1" s="1"/>
  <c r="CT221" i="1"/>
  <c r="S221" i="1" s="1"/>
  <c r="CZ221" i="1" s="1"/>
  <c r="Y221" i="1" s="1"/>
  <c r="CU221" i="1"/>
  <c r="CX221" i="1"/>
  <c r="FR221" i="1"/>
  <c r="GL221" i="1"/>
  <c r="GO221" i="1"/>
  <c r="GP221" i="1"/>
  <c r="GV221" i="1"/>
  <c r="GX221" i="1" s="1"/>
  <c r="T222" i="1"/>
  <c r="W222" i="1"/>
  <c r="AC222" i="1"/>
  <c r="AB222" i="1" s="1"/>
  <c r="AD222" i="1"/>
  <c r="CR222" i="1" s="1"/>
  <c r="Q222" i="1" s="1"/>
  <c r="AE222" i="1"/>
  <c r="CS222" i="1" s="1"/>
  <c r="R222" i="1" s="1"/>
  <c r="GK222" i="1" s="1"/>
  <c r="AF222" i="1"/>
  <c r="AG222" i="1"/>
  <c r="AH222" i="1"/>
  <c r="CV222" i="1" s="1"/>
  <c r="U222" i="1" s="1"/>
  <c r="AI222" i="1"/>
  <c r="CW222" i="1" s="1"/>
  <c r="V222" i="1" s="1"/>
  <c r="AJ222" i="1"/>
  <c r="CQ222" i="1"/>
  <c r="P222" i="1" s="1"/>
  <c r="CP222" i="1" s="1"/>
  <c r="O222" i="1" s="1"/>
  <c r="CT222" i="1"/>
  <c r="S222" i="1" s="1"/>
  <c r="CZ222" i="1" s="1"/>
  <c r="Y222" i="1" s="1"/>
  <c r="CU222" i="1"/>
  <c r="CX222" i="1"/>
  <c r="FR222" i="1"/>
  <c r="GL222" i="1"/>
  <c r="GO222" i="1"/>
  <c r="GP222" i="1"/>
  <c r="GV222" i="1"/>
  <c r="GX222" i="1"/>
  <c r="I223" i="1"/>
  <c r="S223" i="1"/>
  <c r="V223" i="1"/>
  <c r="W223" i="1"/>
  <c r="AC223" i="1"/>
  <c r="AD223" i="1"/>
  <c r="AE223" i="1"/>
  <c r="AF223" i="1"/>
  <c r="AG223" i="1"/>
  <c r="CU223" i="1" s="1"/>
  <c r="T223" i="1" s="1"/>
  <c r="AH223" i="1"/>
  <c r="CV223" i="1" s="1"/>
  <c r="U223" i="1" s="1"/>
  <c r="AI223" i="1"/>
  <c r="AJ223" i="1"/>
  <c r="CR223" i="1"/>
  <c r="Q223" i="1" s="1"/>
  <c r="CS223" i="1"/>
  <c r="R223" i="1" s="1"/>
  <c r="CT223" i="1"/>
  <c r="CW223" i="1"/>
  <c r="CX223" i="1"/>
  <c r="FR223" i="1"/>
  <c r="GK223" i="1"/>
  <c r="GL223" i="1"/>
  <c r="GO223" i="1"/>
  <c r="GP223" i="1"/>
  <c r="GV223" i="1"/>
  <c r="GX223" i="1"/>
  <c r="S224" i="1"/>
  <c r="V224" i="1"/>
  <c r="AC224" i="1"/>
  <c r="AD224" i="1"/>
  <c r="AE224" i="1"/>
  <c r="AF224" i="1"/>
  <c r="AG224" i="1"/>
  <c r="AH224" i="1"/>
  <c r="CV224" i="1" s="1"/>
  <c r="U224" i="1" s="1"/>
  <c r="AI224" i="1"/>
  <c r="AJ224" i="1"/>
  <c r="CR224" i="1"/>
  <c r="Q224" i="1" s="1"/>
  <c r="CS224" i="1"/>
  <c r="R224" i="1" s="1"/>
  <c r="GK224" i="1" s="1"/>
  <c r="CT224" i="1"/>
  <c r="CU224" i="1"/>
  <c r="T224" i="1" s="1"/>
  <c r="CW224" i="1"/>
  <c r="CX224" i="1"/>
  <c r="W224" i="1" s="1"/>
  <c r="FR224" i="1"/>
  <c r="GL224" i="1"/>
  <c r="GO224" i="1"/>
  <c r="GP224" i="1"/>
  <c r="GV224" i="1"/>
  <c r="GX224" i="1"/>
  <c r="I225" i="1"/>
  <c r="U225" i="1" s="1"/>
  <c r="AB225" i="1"/>
  <c r="AC225" i="1"/>
  <c r="CQ225" i="1" s="1"/>
  <c r="P225" i="1" s="1"/>
  <c r="AD225" i="1"/>
  <c r="AE225" i="1"/>
  <c r="AF225" i="1"/>
  <c r="AG225" i="1"/>
  <c r="CU225" i="1" s="1"/>
  <c r="AH225" i="1"/>
  <c r="AI225" i="1"/>
  <c r="AJ225" i="1"/>
  <c r="CX225" i="1" s="1"/>
  <c r="W225" i="1" s="1"/>
  <c r="CR225" i="1"/>
  <c r="Q225" i="1" s="1"/>
  <c r="CS225" i="1"/>
  <c r="R225" i="1" s="1"/>
  <c r="GK225" i="1" s="1"/>
  <c r="CT225" i="1"/>
  <c r="CV225" i="1"/>
  <c r="CW225" i="1"/>
  <c r="FR225" i="1"/>
  <c r="GL225" i="1"/>
  <c r="GO225" i="1"/>
  <c r="GP225" i="1"/>
  <c r="GV225" i="1"/>
  <c r="R226" i="1"/>
  <c r="GK226" i="1" s="1"/>
  <c r="U226" i="1"/>
  <c r="W226" i="1"/>
  <c r="AC226" i="1"/>
  <c r="AD226" i="1"/>
  <c r="AE226" i="1"/>
  <c r="AF226" i="1"/>
  <c r="AB226" i="1" s="1"/>
  <c r="AG226" i="1"/>
  <c r="CU226" i="1" s="1"/>
  <c r="T226" i="1" s="1"/>
  <c r="AH226" i="1"/>
  <c r="AI226" i="1"/>
  <c r="AJ226" i="1"/>
  <c r="CX226" i="1" s="1"/>
  <c r="CQ226" i="1"/>
  <c r="P226" i="1" s="1"/>
  <c r="CR226" i="1"/>
  <c r="Q226" i="1" s="1"/>
  <c r="CS226" i="1"/>
  <c r="CT226" i="1"/>
  <c r="S226" i="1" s="1"/>
  <c r="CY226" i="1" s="1"/>
  <c r="X226" i="1" s="1"/>
  <c r="CV226" i="1"/>
  <c r="CW226" i="1"/>
  <c r="V226" i="1" s="1"/>
  <c r="CZ226" i="1"/>
  <c r="Y226" i="1" s="1"/>
  <c r="FR226" i="1"/>
  <c r="GL226" i="1"/>
  <c r="GO226" i="1"/>
  <c r="GP226" i="1"/>
  <c r="GV226" i="1"/>
  <c r="GX226" i="1" s="1"/>
  <c r="I227" i="1"/>
  <c r="AC227" i="1"/>
  <c r="AB227" i="1" s="1"/>
  <c r="AD227" i="1"/>
  <c r="AE227" i="1"/>
  <c r="AF227" i="1"/>
  <c r="CT227" i="1" s="1"/>
  <c r="AG227" i="1"/>
  <c r="CU227" i="1" s="1"/>
  <c r="T227" i="1" s="1"/>
  <c r="AH227" i="1"/>
  <c r="AI227" i="1"/>
  <c r="CW227" i="1" s="1"/>
  <c r="V227" i="1" s="1"/>
  <c r="AJ227" i="1"/>
  <c r="CQ227" i="1"/>
  <c r="P227" i="1" s="1"/>
  <c r="CR227" i="1"/>
  <c r="Q227" i="1" s="1"/>
  <c r="CS227" i="1"/>
  <c r="R227" i="1" s="1"/>
  <c r="GK227" i="1" s="1"/>
  <c r="CV227" i="1"/>
  <c r="U227" i="1" s="1"/>
  <c r="CX227" i="1"/>
  <c r="W227" i="1" s="1"/>
  <c r="FR227" i="1"/>
  <c r="BY245" i="1" s="1"/>
  <c r="GL227" i="1"/>
  <c r="GO227" i="1"/>
  <c r="GP227" i="1"/>
  <c r="GV227" i="1"/>
  <c r="GX227" i="1" s="1"/>
  <c r="T228" i="1"/>
  <c r="AC228" i="1"/>
  <c r="AD228" i="1"/>
  <c r="AE228" i="1"/>
  <c r="AF228" i="1"/>
  <c r="CT228" i="1" s="1"/>
  <c r="S228" i="1" s="1"/>
  <c r="CZ228" i="1" s="1"/>
  <c r="Y228" i="1" s="1"/>
  <c r="AG228" i="1"/>
  <c r="AH228" i="1"/>
  <c r="AI228" i="1"/>
  <c r="CW228" i="1" s="1"/>
  <c r="V228" i="1" s="1"/>
  <c r="AJ228" i="1"/>
  <c r="CQ228" i="1"/>
  <c r="P228" i="1" s="1"/>
  <c r="CR228" i="1"/>
  <c r="Q228" i="1" s="1"/>
  <c r="CS228" i="1"/>
  <c r="R228" i="1" s="1"/>
  <c r="GK228" i="1" s="1"/>
  <c r="CU228" i="1"/>
  <c r="CV228" i="1"/>
  <c r="U228" i="1" s="1"/>
  <c r="CX228" i="1"/>
  <c r="W228" i="1" s="1"/>
  <c r="CY228" i="1"/>
  <c r="X228" i="1" s="1"/>
  <c r="FR228" i="1"/>
  <c r="GL228" i="1"/>
  <c r="GO228" i="1"/>
  <c r="GP228" i="1"/>
  <c r="GV228" i="1"/>
  <c r="GX228" i="1" s="1"/>
  <c r="I229" i="1"/>
  <c r="S229" i="1"/>
  <c r="U229" i="1"/>
  <c r="AC229" i="1"/>
  <c r="AB229" i="1" s="1"/>
  <c r="AD229" i="1"/>
  <c r="CR229" i="1" s="1"/>
  <c r="Q229" i="1" s="1"/>
  <c r="AE229" i="1"/>
  <c r="CS229" i="1" s="1"/>
  <c r="R229" i="1" s="1"/>
  <c r="GK229" i="1" s="1"/>
  <c r="AF229" i="1"/>
  <c r="AG229" i="1"/>
  <c r="AH229" i="1"/>
  <c r="CV229" i="1" s="1"/>
  <c r="AI229" i="1"/>
  <c r="AJ229" i="1"/>
  <c r="CT229" i="1"/>
  <c r="CU229" i="1"/>
  <c r="T229" i="1" s="1"/>
  <c r="CW229" i="1"/>
  <c r="V229" i="1" s="1"/>
  <c r="CX229" i="1"/>
  <c r="W229" i="1" s="1"/>
  <c r="CY229" i="1"/>
  <c r="X229" i="1" s="1"/>
  <c r="CZ229" i="1"/>
  <c r="Y229" i="1" s="1"/>
  <c r="FR229" i="1"/>
  <c r="GL229" i="1"/>
  <c r="GO229" i="1"/>
  <c r="GP229" i="1"/>
  <c r="GV229" i="1"/>
  <c r="GX229" i="1" s="1"/>
  <c r="S230" i="1"/>
  <c r="T230" i="1"/>
  <c r="AC230" i="1"/>
  <c r="AD230" i="1"/>
  <c r="CR230" i="1" s="1"/>
  <c r="Q230" i="1" s="1"/>
  <c r="AE230" i="1"/>
  <c r="CS230" i="1" s="1"/>
  <c r="R230" i="1" s="1"/>
  <c r="GK230" i="1" s="1"/>
  <c r="AF230" i="1"/>
  <c r="CT230" i="1" s="1"/>
  <c r="AG230" i="1"/>
  <c r="AH230" i="1"/>
  <c r="CV230" i="1" s="1"/>
  <c r="U230" i="1" s="1"/>
  <c r="AI230" i="1"/>
  <c r="AJ230" i="1"/>
  <c r="CQ230" i="1"/>
  <c r="P230" i="1" s="1"/>
  <c r="CU230" i="1"/>
  <c r="CW230" i="1"/>
  <c r="V230" i="1" s="1"/>
  <c r="CX230" i="1"/>
  <c r="W230" i="1" s="1"/>
  <c r="FR230" i="1"/>
  <c r="GL230" i="1"/>
  <c r="GO230" i="1"/>
  <c r="GP230" i="1"/>
  <c r="GV230" i="1"/>
  <c r="GX230" i="1" s="1"/>
  <c r="I231" i="1"/>
  <c r="T231" i="1"/>
  <c r="AC231" i="1"/>
  <c r="AD231" i="1"/>
  <c r="CR231" i="1" s="1"/>
  <c r="Q231" i="1" s="1"/>
  <c r="AE231" i="1"/>
  <c r="CS231" i="1" s="1"/>
  <c r="R231" i="1" s="1"/>
  <c r="GK231" i="1" s="1"/>
  <c r="AF231" i="1"/>
  <c r="AG231" i="1"/>
  <c r="CU231" i="1" s="1"/>
  <c r="AH231" i="1"/>
  <c r="AI231" i="1"/>
  <c r="AJ231" i="1"/>
  <c r="CT231" i="1"/>
  <c r="S231" i="1" s="1"/>
  <c r="CV231" i="1"/>
  <c r="U231" i="1" s="1"/>
  <c r="CW231" i="1"/>
  <c r="V231" i="1" s="1"/>
  <c r="CX231" i="1"/>
  <c r="W231" i="1" s="1"/>
  <c r="FR231" i="1"/>
  <c r="GL231" i="1"/>
  <c r="GO231" i="1"/>
  <c r="GP231" i="1"/>
  <c r="GV231" i="1"/>
  <c r="GX231" i="1"/>
  <c r="I232" i="1"/>
  <c r="GX232" i="1" s="1"/>
  <c r="Q232" i="1"/>
  <c r="AC232" i="1"/>
  <c r="CQ232" i="1" s="1"/>
  <c r="AD232" i="1"/>
  <c r="AE232" i="1"/>
  <c r="AF232" i="1"/>
  <c r="CT232" i="1" s="1"/>
  <c r="S232" i="1" s="1"/>
  <c r="AG232" i="1"/>
  <c r="CU232" i="1" s="1"/>
  <c r="T232" i="1" s="1"/>
  <c r="AH232" i="1"/>
  <c r="AI232" i="1"/>
  <c r="AJ232" i="1"/>
  <c r="CX232" i="1" s="1"/>
  <c r="W232" i="1" s="1"/>
  <c r="CR232" i="1"/>
  <c r="CS232" i="1"/>
  <c r="R232" i="1" s="1"/>
  <c r="GK232" i="1" s="1"/>
  <c r="CV232" i="1"/>
  <c r="U232" i="1" s="1"/>
  <c r="CW232" i="1"/>
  <c r="V232" i="1" s="1"/>
  <c r="FR232" i="1"/>
  <c r="GL232" i="1"/>
  <c r="GO232" i="1"/>
  <c r="CC245" i="1" s="1"/>
  <c r="CC139" i="1" s="1"/>
  <c r="GP232" i="1"/>
  <c r="GV232" i="1"/>
  <c r="Q233" i="1"/>
  <c r="R233" i="1"/>
  <c r="GK233" i="1" s="1"/>
  <c r="AB233" i="1"/>
  <c r="AC233" i="1"/>
  <c r="CQ233" i="1" s="1"/>
  <c r="P233" i="1" s="1"/>
  <c r="AD233" i="1"/>
  <c r="AE233" i="1"/>
  <c r="AF233" i="1"/>
  <c r="CT233" i="1" s="1"/>
  <c r="S233" i="1" s="1"/>
  <c r="AG233" i="1"/>
  <c r="AH233" i="1"/>
  <c r="AI233" i="1"/>
  <c r="CW233" i="1" s="1"/>
  <c r="V233" i="1" s="1"/>
  <c r="AJ233" i="1"/>
  <c r="CR233" i="1"/>
  <c r="CS233" i="1"/>
  <c r="CU233" i="1"/>
  <c r="T233" i="1" s="1"/>
  <c r="CV233" i="1"/>
  <c r="U233" i="1" s="1"/>
  <c r="CX233" i="1"/>
  <c r="W233" i="1" s="1"/>
  <c r="FR233" i="1"/>
  <c r="GL233" i="1"/>
  <c r="GO233" i="1"/>
  <c r="GP233" i="1"/>
  <c r="GV233" i="1"/>
  <c r="GX233" i="1"/>
  <c r="I234" i="1"/>
  <c r="P234" i="1"/>
  <c r="S234" i="1"/>
  <c r="X234" i="1"/>
  <c r="Y234" i="1"/>
  <c r="AB234" i="1"/>
  <c r="AC234" i="1"/>
  <c r="AD234" i="1"/>
  <c r="AE234" i="1"/>
  <c r="CS234" i="1" s="1"/>
  <c r="R234" i="1" s="1"/>
  <c r="GK234" i="1" s="1"/>
  <c r="AF234" i="1"/>
  <c r="AG234" i="1"/>
  <c r="AH234" i="1"/>
  <c r="CV234" i="1" s="1"/>
  <c r="U234" i="1" s="1"/>
  <c r="AI234" i="1"/>
  <c r="CW234" i="1" s="1"/>
  <c r="V234" i="1" s="1"/>
  <c r="AJ234" i="1"/>
  <c r="CX234" i="1" s="1"/>
  <c r="W234" i="1" s="1"/>
  <c r="CQ234" i="1"/>
  <c r="CR234" i="1"/>
  <c r="Q234" i="1" s="1"/>
  <c r="CT234" i="1"/>
  <c r="CU234" i="1"/>
  <c r="T234" i="1" s="1"/>
  <c r="CY234" i="1"/>
  <c r="CZ234" i="1"/>
  <c r="FR234" i="1"/>
  <c r="GL234" i="1"/>
  <c r="GO234" i="1"/>
  <c r="GP234" i="1"/>
  <c r="GV234" i="1"/>
  <c r="GX234" i="1" s="1"/>
  <c r="P235" i="1"/>
  <c r="X235" i="1"/>
  <c r="AB235" i="1"/>
  <c r="AC235" i="1"/>
  <c r="AD235" i="1"/>
  <c r="AE235" i="1"/>
  <c r="CS235" i="1" s="1"/>
  <c r="R235" i="1" s="1"/>
  <c r="GK235" i="1" s="1"/>
  <c r="AF235" i="1"/>
  <c r="CT235" i="1" s="1"/>
  <c r="S235" i="1" s="1"/>
  <c r="CY235" i="1" s="1"/>
  <c r="AG235" i="1"/>
  <c r="AH235" i="1"/>
  <c r="CV235" i="1" s="1"/>
  <c r="U235" i="1" s="1"/>
  <c r="AI235" i="1"/>
  <c r="CW235" i="1" s="1"/>
  <c r="V235" i="1" s="1"/>
  <c r="AJ235" i="1"/>
  <c r="CX235" i="1" s="1"/>
  <c r="W235" i="1" s="1"/>
  <c r="CQ235" i="1"/>
  <c r="CR235" i="1"/>
  <c r="Q235" i="1" s="1"/>
  <c r="CU235" i="1"/>
  <c r="T235" i="1" s="1"/>
  <c r="CZ235" i="1"/>
  <c r="Y235" i="1" s="1"/>
  <c r="FR235" i="1"/>
  <c r="GL235" i="1"/>
  <c r="GO235" i="1"/>
  <c r="GP235" i="1"/>
  <c r="GV235" i="1"/>
  <c r="GX235" i="1" s="1"/>
  <c r="I236" i="1"/>
  <c r="Q236" i="1"/>
  <c r="W236" i="1"/>
  <c r="AC236" i="1"/>
  <c r="AB236" i="1" s="1"/>
  <c r="AD236" i="1"/>
  <c r="CR236" i="1" s="1"/>
  <c r="AE236" i="1"/>
  <c r="CS236" i="1" s="1"/>
  <c r="R236" i="1" s="1"/>
  <c r="GK236" i="1" s="1"/>
  <c r="AF236" i="1"/>
  <c r="AG236" i="1"/>
  <c r="CU236" i="1" s="1"/>
  <c r="T236" i="1" s="1"/>
  <c r="AH236" i="1"/>
  <c r="AI236" i="1"/>
  <c r="CW236" i="1" s="1"/>
  <c r="V236" i="1" s="1"/>
  <c r="AJ236" i="1"/>
  <c r="CQ236" i="1"/>
  <c r="P236" i="1" s="1"/>
  <c r="CT236" i="1"/>
  <c r="S236" i="1" s="1"/>
  <c r="CZ236" i="1" s="1"/>
  <c r="Y236" i="1" s="1"/>
  <c r="CV236" i="1"/>
  <c r="U236" i="1" s="1"/>
  <c r="CX236" i="1"/>
  <c r="CY236" i="1"/>
  <c r="X236" i="1" s="1"/>
  <c r="FR236" i="1"/>
  <c r="GL236" i="1"/>
  <c r="BZ245" i="1" s="1"/>
  <c r="GO236" i="1"/>
  <c r="GP236" i="1"/>
  <c r="GV236" i="1"/>
  <c r="GX236" i="1"/>
  <c r="Q238" i="1"/>
  <c r="W238" i="1"/>
  <c r="X238" i="1"/>
  <c r="Y238" i="1"/>
  <c r="AC238" i="1"/>
  <c r="AB238" i="1" s="1"/>
  <c r="AD238" i="1"/>
  <c r="CR238" i="1" s="1"/>
  <c r="AE238" i="1"/>
  <c r="AF238" i="1"/>
  <c r="AG238" i="1"/>
  <c r="AH238" i="1"/>
  <c r="CV238" i="1" s="1"/>
  <c r="U238" i="1" s="1"/>
  <c r="AI238" i="1"/>
  <c r="CW238" i="1" s="1"/>
  <c r="V238" i="1" s="1"/>
  <c r="AJ238" i="1"/>
  <c r="CQ238" i="1"/>
  <c r="P238" i="1" s="1"/>
  <c r="CP238" i="1" s="1"/>
  <c r="O238" i="1" s="1"/>
  <c r="CS238" i="1"/>
  <c r="R238" i="1" s="1"/>
  <c r="CT238" i="1"/>
  <c r="S238" i="1" s="1"/>
  <c r="CZ238" i="1" s="1"/>
  <c r="CU238" i="1"/>
  <c r="T238" i="1" s="1"/>
  <c r="CX238" i="1"/>
  <c r="CY238" i="1"/>
  <c r="FR238" i="1"/>
  <c r="GK238" i="1"/>
  <c r="GL238" i="1"/>
  <c r="GO238" i="1"/>
  <c r="GP238" i="1"/>
  <c r="GV238" i="1"/>
  <c r="GX238" i="1"/>
  <c r="I239" i="1"/>
  <c r="V239" i="1" s="1"/>
  <c r="AC239" i="1"/>
  <c r="AD239" i="1"/>
  <c r="AE239" i="1"/>
  <c r="AF239" i="1"/>
  <c r="AG239" i="1"/>
  <c r="AH239" i="1"/>
  <c r="CV239" i="1" s="1"/>
  <c r="AI239" i="1"/>
  <c r="AJ239" i="1"/>
  <c r="CR239" i="1"/>
  <c r="Q239" i="1" s="1"/>
  <c r="CS239" i="1"/>
  <c r="CT239" i="1"/>
  <c r="S239" i="1" s="1"/>
  <c r="CU239" i="1"/>
  <c r="CW239" i="1"/>
  <c r="CX239" i="1"/>
  <c r="W239" i="1" s="1"/>
  <c r="FR239" i="1"/>
  <c r="GL239" i="1"/>
  <c r="GO239" i="1"/>
  <c r="GP239" i="1"/>
  <c r="GV239" i="1"/>
  <c r="I240" i="1"/>
  <c r="Q240" i="1"/>
  <c r="AC240" i="1"/>
  <c r="CQ240" i="1" s="1"/>
  <c r="P240" i="1" s="1"/>
  <c r="AD240" i="1"/>
  <c r="AE240" i="1"/>
  <c r="AF240" i="1"/>
  <c r="AB240" i="1" s="1"/>
  <c r="AG240" i="1"/>
  <c r="CU240" i="1" s="1"/>
  <c r="T240" i="1" s="1"/>
  <c r="AH240" i="1"/>
  <c r="AI240" i="1"/>
  <c r="CW240" i="1" s="1"/>
  <c r="V240" i="1" s="1"/>
  <c r="AJ240" i="1"/>
  <c r="CX240" i="1" s="1"/>
  <c r="W240" i="1" s="1"/>
  <c r="CR240" i="1"/>
  <c r="CS240" i="1"/>
  <c r="R240" i="1" s="1"/>
  <c r="GK240" i="1" s="1"/>
  <c r="CT240" i="1"/>
  <c r="S240" i="1" s="1"/>
  <c r="CY240" i="1" s="1"/>
  <c r="X240" i="1" s="1"/>
  <c r="CV240" i="1"/>
  <c r="U240" i="1" s="1"/>
  <c r="FR240" i="1"/>
  <c r="GL240" i="1"/>
  <c r="GO240" i="1"/>
  <c r="GP240" i="1"/>
  <c r="GV240" i="1"/>
  <c r="GX240" i="1"/>
  <c r="I241" i="1"/>
  <c r="Q241" i="1"/>
  <c r="AB241" i="1"/>
  <c r="AC241" i="1"/>
  <c r="CQ241" i="1" s="1"/>
  <c r="P241" i="1" s="1"/>
  <c r="CP241" i="1" s="1"/>
  <c r="O241" i="1" s="1"/>
  <c r="AD241" i="1"/>
  <c r="AE241" i="1"/>
  <c r="CS241" i="1" s="1"/>
  <c r="R241" i="1" s="1"/>
  <c r="GK241" i="1" s="1"/>
  <c r="AF241" i="1"/>
  <c r="AG241" i="1"/>
  <c r="AH241" i="1"/>
  <c r="CV241" i="1" s="1"/>
  <c r="U241" i="1" s="1"/>
  <c r="AI241" i="1"/>
  <c r="CW241" i="1" s="1"/>
  <c r="V241" i="1" s="1"/>
  <c r="AJ241" i="1"/>
  <c r="CX241" i="1" s="1"/>
  <c r="W241" i="1" s="1"/>
  <c r="CR241" i="1"/>
  <c r="CT241" i="1"/>
  <c r="S241" i="1" s="1"/>
  <c r="CU241" i="1"/>
  <c r="T241" i="1" s="1"/>
  <c r="FR241" i="1"/>
  <c r="GL241" i="1"/>
  <c r="GO241" i="1"/>
  <c r="GP241" i="1"/>
  <c r="GV241" i="1"/>
  <c r="GX241" i="1" s="1"/>
  <c r="P242" i="1"/>
  <c r="Q242" i="1"/>
  <c r="AB242" i="1"/>
  <c r="AC242" i="1"/>
  <c r="CQ242" i="1" s="1"/>
  <c r="AD242" i="1"/>
  <c r="AE242" i="1"/>
  <c r="CS242" i="1" s="1"/>
  <c r="R242" i="1" s="1"/>
  <c r="GK242" i="1" s="1"/>
  <c r="AF242" i="1"/>
  <c r="AG242" i="1"/>
  <c r="AH242" i="1"/>
  <c r="CV242" i="1" s="1"/>
  <c r="U242" i="1" s="1"/>
  <c r="AI242" i="1"/>
  <c r="CW242" i="1" s="1"/>
  <c r="V242" i="1" s="1"/>
  <c r="AJ242" i="1"/>
  <c r="CX242" i="1" s="1"/>
  <c r="W242" i="1" s="1"/>
  <c r="CR242" i="1"/>
  <c r="CT242" i="1"/>
  <c r="S242" i="1" s="1"/>
  <c r="CU242" i="1"/>
  <c r="T242" i="1" s="1"/>
  <c r="FR242" i="1"/>
  <c r="GL242" i="1"/>
  <c r="GO242" i="1"/>
  <c r="GP242" i="1"/>
  <c r="GV242" i="1"/>
  <c r="GX242" i="1" s="1"/>
  <c r="I243" i="1"/>
  <c r="P243" i="1"/>
  <c r="AC243" i="1"/>
  <c r="AD243" i="1"/>
  <c r="AB243" i="1" s="1"/>
  <c r="AE243" i="1"/>
  <c r="AF243" i="1"/>
  <c r="AG243" i="1"/>
  <c r="CU243" i="1" s="1"/>
  <c r="T243" i="1" s="1"/>
  <c r="AH243" i="1"/>
  <c r="CV243" i="1" s="1"/>
  <c r="U243" i="1" s="1"/>
  <c r="AI243" i="1"/>
  <c r="CW243" i="1" s="1"/>
  <c r="V243" i="1" s="1"/>
  <c r="AJ243" i="1"/>
  <c r="CX243" i="1" s="1"/>
  <c r="W243" i="1" s="1"/>
  <c r="CQ243" i="1"/>
  <c r="CS243" i="1"/>
  <c r="R243" i="1" s="1"/>
  <c r="GK243" i="1" s="1"/>
  <c r="CT243" i="1"/>
  <c r="S243" i="1" s="1"/>
  <c r="FR243" i="1"/>
  <c r="GL243" i="1"/>
  <c r="GO243" i="1"/>
  <c r="GP243" i="1"/>
  <c r="GV243" i="1"/>
  <c r="GX243" i="1"/>
  <c r="B245" i="1"/>
  <c r="B139" i="1" s="1"/>
  <c r="C245" i="1"/>
  <c r="C139" i="1" s="1"/>
  <c r="D245" i="1"/>
  <c r="D139" i="1" s="1"/>
  <c r="F245" i="1"/>
  <c r="F139" i="1" s="1"/>
  <c r="G245" i="1"/>
  <c r="G139" i="1" s="1"/>
  <c r="AT245" i="1"/>
  <c r="BB245" i="1"/>
  <c r="BX245" i="1"/>
  <c r="BX139" i="1" s="1"/>
  <c r="CD245" i="1"/>
  <c r="CK245" i="1"/>
  <c r="CK139" i="1" s="1"/>
  <c r="CL245" i="1"/>
  <c r="B274" i="1"/>
  <c r="B26" i="1" s="1"/>
  <c r="C274" i="1"/>
  <c r="C26" i="1" s="1"/>
  <c r="D274" i="1"/>
  <c r="D26" i="1" s="1"/>
  <c r="F274" i="1"/>
  <c r="F26" i="1" s="1"/>
  <c r="G274" i="1"/>
  <c r="G26" i="1" s="1"/>
  <c r="BB274" i="1"/>
  <c r="D303" i="1"/>
  <c r="E305" i="1"/>
  <c r="Z305" i="1"/>
  <c r="AA305" i="1"/>
  <c r="AM305" i="1"/>
  <c r="AN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CM305" i="1"/>
  <c r="CN305" i="1"/>
  <c r="CO305" i="1"/>
  <c r="CP305" i="1"/>
  <c r="CQ305" i="1"/>
  <c r="CR305" i="1"/>
  <c r="CS305" i="1"/>
  <c r="CT305" i="1"/>
  <c r="CU305" i="1"/>
  <c r="CV305" i="1"/>
  <c r="CW305" i="1"/>
  <c r="CX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DV305" i="1"/>
  <c r="DW305" i="1"/>
  <c r="DX305" i="1"/>
  <c r="DY305" i="1"/>
  <c r="DZ305" i="1"/>
  <c r="EA305" i="1"/>
  <c r="EB305" i="1"/>
  <c r="EC305" i="1"/>
  <c r="ED305" i="1"/>
  <c r="EE305" i="1"/>
  <c r="EF305" i="1"/>
  <c r="EG305" i="1"/>
  <c r="EH305" i="1"/>
  <c r="EI305" i="1"/>
  <c r="EJ305" i="1"/>
  <c r="EK305" i="1"/>
  <c r="EL305" i="1"/>
  <c r="EM305" i="1"/>
  <c r="EN305" i="1"/>
  <c r="EO305" i="1"/>
  <c r="EP305" i="1"/>
  <c r="EQ305" i="1"/>
  <c r="ER305" i="1"/>
  <c r="ES305" i="1"/>
  <c r="ET305" i="1"/>
  <c r="EU305" i="1"/>
  <c r="EV305" i="1"/>
  <c r="EW305" i="1"/>
  <c r="EX305" i="1"/>
  <c r="EY305" i="1"/>
  <c r="EZ305" i="1"/>
  <c r="FA305" i="1"/>
  <c r="FB305" i="1"/>
  <c r="FC305" i="1"/>
  <c r="FD305" i="1"/>
  <c r="FE305" i="1"/>
  <c r="FF305" i="1"/>
  <c r="FG305" i="1"/>
  <c r="FH305" i="1"/>
  <c r="FI305" i="1"/>
  <c r="FJ305" i="1"/>
  <c r="FK305" i="1"/>
  <c r="FL305" i="1"/>
  <c r="FM305" i="1"/>
  <c r="FN305" i="1"/>
  <c r="FO305" i="1"/>
  <c r="FP305" i="1"/>
  <c r="FQ305" i="1"/>
  <c r="FR305" i="1"/>
  <c r="FS305" i="1"/>
  <c r="FT305" i="1"/>
  <c r="FU305" i="1"/>
  <c r="FV305" i="1"/>
  <c r="FW305" i="1"/>
  <c r="FX305" i="1"/>
  <c r="FY305" i="1"/>
  <c r="FZ305" i="1"/>
  <c r="GA305" i="1"/>
  <c r="GB305" i="1"/>
  <c r="GC305" i="1"/>
  <c r="GD305" i="1"/>
  <c r="GE305" i="1"/>
  <c r="GF305" i="1"/>
  <c r="GG305" i="1"/>
  <c r="GH305" i="1"/>
  <c r="GI305" i="1"/>
  <c r="GJ305" i="1"/>
  <c r="GK305" i="1"/>
  <c r="GL305" i="1"/>
  <c r="GM305" i="1"/>
  <c r="GN305" i="1"/>
  <c r="GO305" i="1"/>
  <c r="GP305" i="1"/>
  <c r="GQ305" i="1"/>
  <c r="GR305" i="1"/>
  <c r="GS305" i="1"/>
  <c r="GT305" i="1"/>
  <c r="GU305" i="1"/>
  <c r="GV305" i="1"/>
  <c r="GW305" i="1"/>
  <c r="GX305" i="1"/>
  <c r="U308" i="1"/>
  <c r="AC308" i="1"/>
  <c r="AB308" i="1" s="1"/>
  <c r="AD308" i="1"/>
  <c r="CR308" i="1" s="1"/>
  <c r="Q308" i="1" s="1"/>
  <c r="AE308" i="1"/>
  <c r="CS308" i="1" s="1"/>
  <c r="R308" i="1" s="1"/>
  <c r="GK308" i="1" s="1"/>
  <c r="AF308" i="1"/>
  <c r="CT308" i="1" s="1"/>
  <c r="S308" i="1" s="1"/>
  <c r="CZ308" i="1" s="1"/>
  <c r="Y308" i="1" s="1"/>
  <c r="AG308" i="1"/>
  <c r="CU308" i="1" s="1"/>
  <c r="T308" i="1" s="1"/>
  <c r="AH308" i="1"/>
  <c r="AI308" i="1"/>
  <c r="CW308" i="1" s="1"/>
  <c r="V308" i="1" s="1"/>
  <c r="AJ308" i="1"/>
  <c r="CQ308" i="1"/>
  <c r="P308" i="1" s="1"/>
  <c r="CP308" i="1" s="1"/>
  <c r="O308" i="1" s="1"/>
  <c r="CV308" i="1"/>
  <c r="CX308" i="1"/>
  <c r="W308" i="1" s="1"/>
  <c r="CY308" i="1"/>
  <c r="X308" i="1" s="1"/>
  <c r="FR308" i="1"/>
  <c r="GL308" i="1"/>
  <c r="GO308" i="1"/>
  <c r="GP308" i="1"/>
  <c r="GV308" i="1"/>
  <c r="GX308" i="1" s="1"/>
  <c r="U309" i="1"/>
  <c r="AC309" i="1"/>
  <c r="AB309" i="1" s="1"/>
  <c r="AD309" i="1"/>
  <c r="CR309" i="1" s="1"/>
  <c r="Q309" i="1" s="1"/>
  <c r="AE309" i="1"/>
  <c r="CS309" i="1" s="1"/>
  <c r="R309" i="1" s="1"/>
  <c r="GK309" i="1" s="1"/>
  <c r="AF309" i="1"/>
  <c r="CT309" i="1" s="1"/>
  <c r="S309" i="1" s="1"/>
  <c r="CZ309" i="1" s="1"/>
  <c r="Y309" i="1" s="1"/>
  <c r="AG309" i="1"/>
  <c r="CU309" i="1" s="1"/>
  <c r="T309" i="1" s="1"/>
  <c r="AH309" i="1"/>
  <c r="AI309" i="1"/>
  <c r="CW309" i="1" s="1"/>
  <c r="V309" i="1" s="1"/>
  <c r="AJ309" i="1"/>
  <c r="CQ309" i="1"/>
  <c r="P309" i="1" s="1"/>
  <c r="CP309" i="1" s="1"/>
  <c r="O309" i="1" s="1"/>
  <c r="CV309" i="1"/>
  <c r="CX309" i="1"/>
  <c r="W309" i="1" s="1"/>
  <c r="CY309" i="1"/>
  <c r="X309" i="1" s="1"/>
  <c r="FR309" i="1"/>
  <c r="GL309" i="1"/>
  <c r="GO309" i="1"/>
  <c r="GP309" i="1"/>
  <c r="GV309" i="1"/>
  <c r="GX309" i="1" s="1"/>
  <c r="T310" i="1"/>
  <c r="U310" i="1"/>
  <c r="AC310" i="1"/>
  <c r="AD310" i="1"/>
  <c r="CR310" i="1" s="1"/>
  <c r="Q310" i="1" s="1"/>
  <c r="AE310" i="1"/>
  <c r="CS310" i="1" s="1"/>
  <c r="R310" i="1" s="1"/>
  <c r="GK310" i="1" s="1"/>
  <c r="AF310" i="1"/>
  <c r="CT310" i="1" s="1"/>
  <c r="S310" i="1" s="1"/>
  <c r="CZ310" i="1" s="1"/>
  <c r="Y310" i="1" s="1"/>
  <c r="AG310" i="1"/>
  <c r="CU310" i="1" s="1"/>
  <c r="AH310" i="1"/>
  <c r="AI310" i="1"/>
  <c r="CW310" i="1" s="1"/>
  <c r="V310" i="1" s="1"/>
  <c r="AJ310" i="1"/>
  <c r="CQ310" i="1"/>
  <c r="P310" i="1" s="1"/>
  <c r="CV310" i="1"/>
  <c r="CX310" i="1"/>
  <c r="W310" i="1" s="1"/>
  <c r="CY310" i="1"/>
  <c r="X310" i="1" s="1"/>
  <c r="FR310" i="1"/>
  <c r="GL310" i="1"/>
  <c r="GO310" i="1"/>
  <c r="GP310" i="1"/>
  <c r="GV310" i="1"/>
  <c r="GX310" i="1" s="1"/>
  <c r="T311" i="1"/>
  <c r="U311" i="1"/>
  <c r="AC311" i="1"/>
  <c r="AB311" i="1" s="1"/>
  <c r="AD311" i="1"/>
  <c r="CR311" i="1" s="1"/>
  <c r="Q311" i="1" s="1"/>
  <c r="AE311" i="1"/>
  <c r="CS311" i="1" s="1"/>
  <c r="R311" i="1" s="1"/>
  <c r="GK311" i="1" s="1"/>
  <c r="AF311" i="1"/>
  <c r="CT311" i="1" s="1"/>
  <c r="S311" i="1" s="1"/>
  <c r="CZ311" i="1" s="1"/>
  <c r="Y311" i="1" s="1"/>
  <c r="AG311" i="1"/>
  <c r="CU311" i="1" s="1"/>
  <c r="AH311" i="1"/>
  <c r="AI311" i="1"/>
  <c r="CW311" i="1" s="1"/>
  <c r="V311" i="1" s="1"/>
  <c r="AJ311" i="1"/>
  <c r="CQ311" i="1"/>
  <c r="P311" i="1" s="1"/>
  <c r="CP311" i="1" s="1"/>
  <c r="O311" i="1" s="1"/>
  <c r="CV311" i="1"/>
  <c r="CX311" i="1"/>
  <c r="W311" i="1" s="1"/>
  <c r="CY311" i="1"/>
  <c r="X311" i="1" s="1"/>
  <c r="FR311" i="1"/>
  <c r="GL311" i="1"/>
  <c r="GO311" i="1"/>
  <c r="GP311" i="1"/>
  <c r="GV311" i="1"/>
  <c r="GX311" i="1" s="1"/>
  <c r="U312" i="1"/>
  <c r="AC312" i="1"/>
  <c r="AD312" i="1"/>
  <c r="CR312" i="1" s="1"/>
  <c r="Q312" i="1" s="1"/>
  <c r="AE312" i="1"/>
  <c r="CS312" i="1" s="1"/>
  <c r="R312" i="1" s="1"/>
  <c r="GK312" i="1" s="1"/>
  <c r="AF312" i="1"/>
  <c r="CT312" i="1" s="1"/>
  <c r="S312" i="1" s="1"/>
  <c r="CZ312" i="1" s="1"/>
  <c r="Y312" i="1" s="1"/>
  <c r="AG312" i="1"/>
  <c r="CU312" i="1" s="1"/>
  <c r="T312" i="1" s="1"/>
  <c r="AH312" i="1"/>
  <c r="AI312" i="1"/>
  <c r="CW312" i="1" s="1"/>
  <c r="V312" i="1" s="1"/>
  <c r="AJ312" i="1"/>
  <c r="CQ312" i="1"/>
  <c r="P312" i="1" s="1"/>
  <c r="CV312" i="1"/>
  <c r="CX312" i="1"/>
  <c r="W312" i="1" s="1"/>
  <c r="CY312" i="1"/>
  <c r="X312" i="1" s="1"/>
  <c r="FR312" i="1"/>
  <c r="GL312" i="1"/>
  <c r="GO312" i="1"/>
  <c r="GP312" i="1"/>
  <c r="GV312" i="1"/>
  <c r="GX312" i="1" s="1"/>
  <c r="I313" i="1"/>
  <c r="T313" i="1"/>
  <c r="AC313" i="1"/>
  <c r="AD313" i="1"/>
  <c r="CR313" i="1" s="1"/>
  <c r="Q313" i="1" s="1"/>
  <c r="AE313" i="1"/>
  <c r="CS313" i="1" s="1"/>
  <c r="R313" i="1" s="1"/>
  <c r="GK313" i="1" s="1"/>
  <c r="AF313" i="1"/>
  <c r="CT313" i="1" s="1"/>
  <c r="S313" i="1" s="1"/>
  <c r="AG313" i="1"/>
  <c r="AH313" i="1"/>
  <c r="CV313" i="1" s="1"/>
  <c r="U313" i="1" s="1"/>
  <c r="AI313" i="1"/>
  <c r="AJ313" i="1"/>
  <c r="CU313" i="1"/>
  <c r="CW313" i="1"/>
  <c r="V313" i="1" s="1"/>
  <c r="CX313" i="1"/>
  <c r="W313" i="1" s="1"/>
  <c r="FR313" i="1"/>
  <c r="GL313" i="1"/>
  <c r="GO313" i="1"/>
  <c r="GP313" i="1"/>
  <c r="GV313" i="1"/>
  <c r="GX313" i="1" s="1"/>
  <c r="I314" i="1"/>
  <c r="S314" i="1"/>
  <c r="CY314" i="1" s="1"/>
  <c r="X314" i="1" s="1"/>
  <c r="AB314" i="1"/>
  <c r="AC314" i="1"/>
  <c r="CQ314" i="1" s="1"/>
  <c r="P314" i="1" s="1"/>
  <c r="CP314" i="1" s="1"/>
  <c r="O314" i="1" s="1"/>
  <c r="AD314" i="1"/>
  <c r="CR314" i="1" s="1"/>
  <c r="Q314" i="1" s="1"/>
  <c r="AE314" i="1"/>
  <c r="CS314" i="1" s="1"/>
  <c r="R314" i="1" s="1"/>
  <c r="GK314" i="1" s="1"/>
  <c r="AF314" i="1"/>
  <c r="AG314" i="1"/>
  <c r="CU314" i="1" s="1"/>
  <c r="T314" i="1" s="1"/>
  <c r="AH314" i="1"/>
  <c r="AI314" i="1"/>
  <c r="AJ314" i="1"/>
  <c r="CX314" i="1" s="1"/>
  <c r="W314" i="1" s="1"/>
  <c r="CT314" i="1"/>
  <c r="CV314" i="1"/>
  <c r="U314" i="1" s="1"/>
  <c r="CW314" i="1"/>
  <c r="V314" i="1" s="1"/>
  <c r="FR314" i="1"/>
  <c r="GL314" i="1"/>
  <c r="GO314" i="1"/>
  <c r="GP314" i="1"/>
  <c r="GV314" i="1"/>
  <c r="GX314" i="1" s="1"/>
  <c r="S315" i="1"/>
  <c r="CY315" i="1" s="1"/>
  <c r="X315" i="1" s="1"/>
  <c r="AB315" i="1"/>
  <c r="AC315" i="1"/>
  <c r="CQ315" i="1" s="1"/>
  <c r="P315" i="1" s="1"/>
  <c r="CP315" i="1" s="1"/>
  <c r="O315" i="1" s="1"/>
  <c r="AD315" i="1"/>
  <c r="CR315" i="1" s="1"/>
  <c r="Q315" i="1" s="1"/>
  <c r="AE315" i="1"/>
  <c r="CS315" i="1" s="1"/>
  <c r="R315" i="1" s="1"/>
  <c r="GK315" i="1" s="1"/>
  <c r="AF315" i="1"/>
  <c r="AG315" i="1"/>
  <c r="CU315" i="1" s="1"/>
  <c r="T315" i="1" s="1"/>
  <c r="AH315" i="1"/>
  <c r="AI315" i="1"/>
  <c r="AJ315" i="1"/>
  <c r="CX315" i="1" s="1"/>
  <c r="W315" i="1" s="1"/>
  <c r="CT315" i="1"/>
  <c r="CV315" i="1"/>
  <c r="U315" i="1" s="1"/>
  <c r="CW315" i="1"/>
  <c r="V315" i="1" s="1"/>
  <c r="FR315" i="1"/>
  <c r="GL315" i="1"/>
  <c r="GO315" i="1"/>
  <c r="GP315" i="1"/>
  <c r="GV315" i="1"/>
  <c r="GX315" i="1" s="1"/>
  <c r="I316" i="1"/>
  <c r="R316" i="1"/>
  <c r="GK316" i="1" s="1"/>
  <c r="AB316" i="1"/>
  <c r="AC316" i="1"/>
  <c r="CQ316" i="1" s="1"/>
  <c r="P316" i="1" s="1"/>
  <c r="CP316" i="1" s="1"/>
  <c r="O316" i="1" s="1"/>
  <c r="AD316" i="1"/>
  <c r="CR316" i="1" s="1"/>
  <c r="Q316" i="1" s="1"/>
  <c r="AE316" i="1"/>
  <c r="AF316" i="1"/>
  <c r="CT316" i="1" s="1"/>
  <c r="S316" i="1" s="1"/>
  <c r="AG316" i="1"/>
  <c r="AH316" i="1"/>
  <c r="AI316" i="1"/>
  <c r="CW316" i="1" s="1"/>
  <c r="V316" i="1" s="1"/>
  <c r="AJ316" i="1"/>
  <c r="CX316" i="1" s="1"/>
  <c r="W316" i="1" s="1"/>
  <c r="CS316" i="1"/>
  <c r="CU316" i="1"/>
  <c r="T316" i="1" s="1"/>
  <c r="CV316" i="1"/>
  <c r="U316" i="1" s="1"/>
  <c r="FR316" i="1"/>
  <c r="GL316" i="1"/>
  <c r="GO316" i="1"/>
  <c r="GP316" i="1"/>
  <c r="GV316" i="1"/>
  <c r="GX316" i="1"/>
  <c r="Q317" i="1"/>
  <c r="R317" i="1"/>
  <c r="GK317" i="1" s="1"/>
  <c r="AB317" i="1"/>
  <c r="AC317" i="1"/>
  <c r="CQ317" i="1" s="1"/>
  <c r="P317" i="1" s="1"/>
  <c r="AD317" i="1"/>
  <c r="CR317" i="1" s="1"/>
  <c r="AE317" i="1"/>
  <c r="AF317" i="1"/>
  <c r="CT317" i="1" s="1"/>
  <c r="S317" i="1" s="1"/>
  <c r="AG317" i="1"/>
  <c r="AH317" i="1"/>
  <c r="AI317" i="1"/>
  <c r="CW317" i="1" s="1"/>
  <c r="V317" i="1" s="1"/>
  <c r="AJ317" i="1"/>
  <c r="CX317" i="1" s="1"/>
  <c r="W317" i="1" s="1"/>
  <c r="CS317" i="1"/>
  <c r="CU317" i="1"/>
  <c r="T317" i="1" s="1"/>
  <c r="CV317" i="1"/>
  <c r="U317" i="1" s="1"/>
  <c r="FR317" i="1"/>
  <c r="GL317" i="1"/>
  <c r="GO317" i="1"/>
  <c r="GP317" i="1"/>
  <c r="GV317" i="1"/>
  <c r="GX317" i="1"/>
  <c r="I318" i="1"/>
  <c r="P318" i="1"/>
  <c r="CP318" i="1" s="1"/>
  <c r="O318" i="1" s="1"/>
  <c r="Q318" i="1"/>
  <c r="AB318" i="1"/>
  <c r="AC318" i="1"/>
  <c r="CQ318" i="1" s="1"/>
  <c r="AD318" i="1"/>
  <c r="AE318" i="1"/>
  <c r="CS318" i="1" s="1"/>
  <c r="R318" i="1" s="1"/>
  <c r="GK318" i="1" s="1"/>
  <c r="AF318" i="1"/>
  <c r="AG318" i="1"/>
  <c r="AH318" i="1"/>
  <c r="CV318" i="1" s="1"/>
  <c r="U318" i="1" s="1"/>
  <c r="AI318" i="1"/>
  <c r="CW318" i="1" s="1"/>
  <c r="V318" i="1" s="1"/>
  <c r="AJ318" i="1"/>
  <c r="CX318" i="1" s="1"/>
  <c r="W318" i="1" s="1"/>
  <c r="CR318" i="1"/>
  <c r="CT318" i="1"/>
  <c r="S318" i="1" s="1"/>
  <c r="CU318" i="1"/>
  <c r="T318" i="1" s="1"/>
  <c r="FR318" i="1"/>
  <c r="GL318" i="1"/>
  <c r="GO318" i="1"/>
  <c r="GP318" i="1"/>
  <c r="GV318" i="1"/>
  <c r="GX318" i="1" s="1"/>
  <c r="Q319" i="1"/>
  <c r="AB319" i="1"/>
  <c r="AC319" i="1"/>
  <c r="CQ319" i="1" s="1"/>
  <c r="P319" i="1" s="1"/>
  <c r="CP319" i="1" s="1"/>
  <c r="O319" i="1" s="1"/>
  <c r="AD319" i="1"/>
  <c r="AE319" i="1"/>
  <c r="CS319" i="1" s="1"/>
  <c r="R319" i="1" s="1"/>
  <c r="GK319" i="1" s="1"/>
  <c r="AF319" i="1"/>
  <c r="AG319" i="1"/>
  <c r="AH319" i="1"/>
  <c r="CV319" i="1" s="1"/>
  <c r="U319" i="1" s="1"/>
  <c r="AI319" i="1"/>
  <c r="CW319" i="1" s="1"/>
  <c r="V319" i="1" s="1"/>
  <c r="AJ319" i="1"/>
  <c r="CX319" i="1" s="1"/>
  <c r="W319" i="1" s="1"/>
  <c r="CR319" i="1"/>
  <c r="CT319" i="1"/>
  <c r="S319" i="1" s="1"/>
  <c r="CU319" i="1"/>
  <c r="T319" i="1" s="1"/>
  <c r="FR319" i="1"/>
  <c r="GL319" i="1"/>
  <c r="GO319" i="1"/>
  <c r="GP319" i="1"/>
  <c r="GV319" i="1"/>
  <c r="GX319" i="1" s="1"/>
  <c r="Q320" i="1"/>
  <c r="AB320" i="1"/>
  <c r="AC320" i="1"/>
  <c r="CQ320" i="1" s="1"/>
  <c r="P320" i="1" s="1"/>
  <c r="CP320" i="1" s="1"/>
  <c r="O320" i="1" s="1"/>
  <c r="AD320" i="1"/>
  <c r="AE320" i="1"/>
  <c r="CS320" i="1" s="1"/>
  <c r="R320" i="1" s="1"/>
  <c r="GK320" i="1" s="1"/>
  <c r="AF320" i="1"/>
  <c r="AG320" i="1"/>
  <c r="AH320" i="1"/>
  <c r="CV320" i="1" s="1"/>
  <c r="U320" i="1" s="1"/>
  <c r="AI320" i="1"/>
  <c r="CW320" i="1" s="1"/>
  <c r="V320" i="1" s="1"/>
  <c r="AJ320" i="1"/>
  <c r="CX320" i="1" s="1"/>
  <c r="W320" i="1" s="1"/>
  <c r="CR320" i="1"/>
  <c r="CT320" i="1"/>
  <c r="S320" i="1" s="1"/>
  <c r="CU320" i="1"/>
  <c r="T320" i="1" s="1"/>
  <c r="FR320" i="1"/>
  <c r="GL320" i="1"/>
  <c r="GO320" i="1"/>
  <c r="GP320" i="1"/>
  <c r="GV320" i="1"/>
  <c r="GX320" i="1" s="1"/>
  <c r="I321" i="1"/>
  <c r="P321" i="1"/>
  <c r="AC321" i="1"/>
  <c r="AD321" i="1"/>
  <c r="AB321" i="1" s="1"/>
  <c r="AE321" i="1"/>
  <c r="AF321" i="1"/>
  <c r="AG321" i="1"/>
  <c r="AH321" i="1"/>
  <c r="CV321" i="1" s="1"/>
  <c r="U321" i="1" s="1"/>
  <c r="AI321" i="1"/>
  <c r="CW321" i="1" s="1"/>
  <c r="V321" i="1" s="1"/>
  <c r="AJ321" i="1"/>
  <c r="CX321" i="1" s="1"/>
  <c r="W321" i="1" s="1"/>
  <c r="CQ321" i="1"/>
  <c r="CS321" i="1"/>
  <c r="R321" i="1" s="1"/>
  <c r="GK321" i="1" s="1"/>
  <c r="CT321" i="1"/>
  <c r="S321" i="1" s="1"/>
  <c r="CU321" i="1"/>
  <c r="T321" i="1" s="1"/>
  <c r="FR321" i="1"/>
  <c r="GL321" i="1"/>
  <c r="GO321" i="1"/>
  <c r="GP321" i="1"/>
  <c r="GV321" i="1"/>
  <c r="GX321" i="1"/>
  <c r="P322" i="1"/>
  <c r="W322" i="1"/>
  <c r="AC322" i="1"/>
  <c r="AD322" i="1"/>
  <c r="AB322" i="1" s="1"/>
  <c r="AE322" i="1"/>
  <c r="AF322" i="1"/>
  <c r="AG322" i="1"/>
  <c r="AH322" i="1"/>
  <c r="CV322" i="1" s="1"/>
  <c r="U322" i="1" s="1"/>
  <c r="AI322" i="1"/>
  <c r="CW322" i="1" s="1"/>
  <c r="V322" i="1" s="1"/>
  <c r="AJ322" i="1"/>
  <c r="CX322" i="1" s="1"/>
  <c r="CQ322" i="1"/>
  <c r="CS322" i="1"/>
  <c r="R322" i="1" s="1"/>
  <c r="CT322" i="1"/>
  <c r="S322" i="1" s="1"/>
  <c r="CU322" i="1"/>
  <c r="T322" i="1" s="1"/>
  <c r="FR322" i="1"/>
  <c r="GK322" i="1"/>
  <c r="GL322" i="1"/>
  <c r="GO322" i="1"/>
  <c r="GP322" i="1"/>
  <c r="GV322" i="1"/>
  <c r="GX322" i="1"/>
  <c r="I323" i="1"/>
  <c r="AC323" i="1"/>
  <c r="AD323" i="1"/>
  <c r="AE323" i="1"/>
  <c r="AF323" i="1"/>
  <c r="CT323" i="1" s="1"/>
  <c r="AG323" i="1"/>
  <c r="CU323" i="1" s="1"/>
  <c r="AH323" i="1"/>
  <c r="CV323" i="1" s="1"/>
  <c r="AI323" i="1"/>
  <c r="CW323" i="1" s="1"/>
  <c r="V323" i="1" s="1"/>
  <c r="AJ323" i="1"/>
  <c r="CR323" i="1"/>
  <c r="CS323" i="1"/>
  <c r="CX323" i="1"/>
  <c r="FR323" i="1"/>
  <c r="GL323" i="1"/>
  <c r="GO323" i="1"/>
  <c r="GP323" i="1"/>
  <c r="GV323" i="1"/>
  <c r="W324" i="1"/>
  <c r="AC324" i="1"/>
  <c r="AD324" i="1"/>
  <c r="AE324" i="1"/>
  <c r="AF324" i="1"/>
  <c r="CT324" i="1" s="1"/>
  <c r="S324" i="1" s="1"/>
  <c r="AG324" i="1"/>
  <c r="CU324" i="1" s="1"/>
  <c r="T324" i="1" s="1"/>
  <c r="AH324" i="1"/>
  <c r="CV324" i="1" s="1"/>
  <c r="U324" i="1" s="1"/>
  <c r="AI324" i="1"/>
  <c r="CW324" i="1" s="1"/>
  <c r="V324" i="1" s="1"/>
  <c r="AJ324" i="1"/>
  <c r="CR324" i="1"/>
  <c r="Q324" i="1" s="1"/>
  <c r="CS324" i="1"/>
  <c r="R324" i="1" s="1"/>
  <c r="CX324" i="1"/>
  <c r="FR324" i="1"/>
  <c r="GK324" i="1"/>
  <c r="GL324" i="1"/>
  <c r="GO324" i="1"/>
  <c r="GP324" i="1"/>
  <c r="GV324" i="1"/>
  <c r="GX324" i="1"/>
  <c r="I325" i="1"/>
  <c r="V325" i="1"/>
  <c r="AC325" i="1"/>
  <c r="AD325" i="1"/>
  <c r="AE325" i="1"/>
  <c r="AF325" i="1"/>
  <c r="AG325" i="1"/>
  <c r="CU325" i="1" s="1"/>
  <c r="AH325" i="1"/>
  <c r="CV325" i="1" s="1"/>
  <c r="U325" i="1" s="1"/>
  <c r="AI325" i="1"/>
  <c r="AJ325" i="1"/>
  <c r="CX325" i="1" s="1"/>
  <c r="W325" i="1" s="1"/>
  <c r="CQ325" i="1"/>
  <c r="P325" i="1" s="1"/>
  <c r="CR325" i="1"/>
  <c r="Q325" i="1" s="1"/>
  <c r="CS325" i="1"/>
  <c r="CW325" i="1"/>
  <c r="FR325" i="1"/>
  <c r="GL325" i="1"/>
  <c r="GO325" i="1"/>
  <c r="GP325" i="1"/>
  <c r="GV325" i="1"/>
  <c r="GX325" i="1" s="1"/>
  <c r="AC326" i="1"/>
  <c r="AD326" i="1"/>
  <c r="AE326" i="1"/>
  <c r="AF326" i="1"/>
  <c r="CT326" i="1" s="1"/>
  <c r="S326" i="1" s="1"/>
  <c r="CY326" i="1" s="1"/>
  <c r="X326" i="1" s="1"/>
  <c r="AG326" i="1"/>
  <c r="CU326" i="1" s="1"/>
  <c r="T326" i="1" s="1"/>
  <c r="AH326" i="1"/>
  <c r="CV326" i="1" s="1"/>
  <c r="U326" i="1" s="1"/>
  <c r="AI326" i="1"/>
  <c r="AJ326" i="1"/>
  <c r="CX326" i="1" s="1"/>
  <c r="W326" i="1" s="1"/>
  <c r="CQ326" i="1"/>
  <c r="P326" i="1" s="1"/>
  <c r="CR326" i="1"/>
  <c r="Q326" i="1" s="1"/>
  <c r="CS326" i="1"/>
  <c r="R326" i="1" s="1"/>
  <c r="GK326" i="1" s="1"/>
  <c r="CW326" i="1"/>
  <c r="V326" i="1" s="1"/>
  <c r="FR326" i="1"/>
  <c r="GL326" i="1"/>
  <c r="GO326" i="1"/>
  <c r="GP326" i="1"/>
  <c r="GV326" i="1"/>
  <c r="GX326" i="1" s="1"/>
  <c r="I327" i="1"/>
  <c r="AC327" i="1"/>
  <c r="AB327" i="1" s="1"/>
  <c r="AD327" i="1"/>
  <c r="AE327" i="1"/>
  <c r="CS327" i="1" s="1"/>
  <c r="R327" i="1" s="1"/>
  <c r="GK327" i="1" s="1"/>
  <c r="AF327" i="1"/>
  <c r="CT327" i="1" s="1"/>
  <c r="S327" i="1" s="1"/>
  <c r="AG327" i="1"/>
  <c r="CU327" i="1" s="1"/>
  <c r="T327" i="1" s="1"/>
  <c r="AH327" i="1"/>
  <c r="AI327" i="1"/>
  <c r="CW327" i="1" s="1"/>
  <c r="V327" i="1" s="1"/>
  <c r="AJ327" i="1"/>
  <c r="CQ327" i="1"/>
  <c r="P327" i="1" s="1"/>
  <c r="CP327" i="1" s="1"/>
  <c r="O327" i="1" s="1"/>
  <c r="CR327" i="1"/>
  <c r="Q327" i="1" s="1"/>
  <c r="CV327" i="1"/>
  <c r="U327" i="1" s="1"/>
  <c r="CX327" i="1"/>
  <c r="W327" i="1" s="1"/>
  <c r="CY327" i="1"/>
  <c r="X327" i="1" s="1"/>
  <c r="CZ327" i="1"/>
  <c r="Y327" i="1" s="1"/>
  <c r="GM327" i="1" s="1"/>
  <c r="FR327" i="1"/>
  <c r="GL327" i="1"/>
  <c r="GO327" i="1"/>
  <c r="GP327" i="1"/>
  <c r="GV327" i="1"/>
  <c r="GX327" i="1" s="1"/>
  <c r="I328" i="1"/>
  <c r="R328" i="1"/>
  <c r="GK328" i="1" s="1"/>
  <c r="T328" i="1"/>
  <c r="X328" i="1"/>
  <c r="AB328" i="1"/>
  <c r="AC328" i="1"/>
  <c r="AD328" i="1"/>
  <c r="CR328" i="1" s="1"/>
  <c r="Q328" i="1" s="1"/>
  <c r="AE328" i="1"/>
  <c r="CS328" i="1" s="1"/>
  <c r="AF328" i="1"/>
  <c r="CT328" i="1" s="1"/>
  <c r="S328" i="1" s="1"/>
  <c r="CZ328" i="1" s="1"/>
  <c r="Y328" i="1" s="1"/>
  <c r="AG328" i="1"/>
  <c r="AH328" i="1"/>
  <c r="CV328" i="1" s="1"/>
  <c r="U328" i="1" s="1"/>
  <c r="AI328" i="1"/>
  <c r="AJ328" i="1"/>
  <c r="CX328" i="1" s="1"/>
  <c r="W328" i="1" s="1"/>
  <c r="CQ328" i="1"/>
  <c r="P328" i="1" s="1"/>
  <c r="CU328" i="1"/>
  <c r="CW328" i="1"/>
  <c r="V328" i="1" s="1"/>
  <c r="CY328" i="1"/>
  <c r="FR328" i="1"/>
  <c r="GL328" i="1"/>
  <c r="GO328" i="1"/>
  <c r="GP328" i="1"/>
  <c r="GV328" i="1"/>
  <c r="GX328" i="1" s="1"/>
  <c r="R329" i="1"/>
  <c r="GK329" i="1" s="1"/>
  <c r="S329" i="1"/>
  <c r="T329" i="1"/>
  <c r="AC329" i="1"/>
  <c r="AD329" i="1"/>
  <c r="CR329" i="1" s="1"/>
  <c r="Q329" i="1" s="1"/>
  <c r="AE329" i="1"/>
  <c r="CS329" i="1" s="1"/>
  <c r="AF329" i="1"/>
  <c r="CT329" i="1" s="1"/>
  <c r="AG329" i="1"/>
  <c r="AH329" i="1"/>
  <c r="CV329" i="1" s="1"/>
  <c r="U329" i="1" s="1"/>
  <c r="AI329" i="1"/>
  <c r="AJ329" i="1"/>
  <c r="CQ329" i="1"/>
  <c r="P329" i="1" s="1"/>
  <c r="CU329" i="1"/>
  <c r="CW329" i="1"/>
  <c r="V329" i="1" s="1"/>
  <c r="CX329" i="1"/>
  <c r="W329" i="1" s="1"/>
  <c r="FR329" i="1"/>
  <c r="GL329" i="1"/>
  <c r="GO329" i="1"/>
  <c r="GP329" i="1"/>
  <c r="GV329" i="1"/>
  <c r="GX329" i="1" s="1"/>
  <c r="I330" i="1"/>
  <c r="R330" i="1"/>
  <c r="GK330" i="1" s="1"/>
  <c r="AB330" i="1"/>
  <c r="AC330" i="1"/>
  <c r="CQ330" i="1" s="1"/>
  <c r="P330" i="1" s="1"/>
  <c r="AD330" i="1"/>
  <c r="CR330" i="1" s="1"/>
  <c r="Q330" i="1" s="1"/>
  <c r="AE330" i="1"/>
  <c r="CS330" i="1" s="1"/>
  <c r="AF330" i="1"/>
  <c r="AG330" i="1"/>
  <c r="CU330" i="1" s="1"/>
  <c r="T330" i="1" s="1"/>
  <c r="AH330" i="1"/>
  <c r="AI330" i="1"/>
  <c r="AJ330" i="1"/>
  <c r="CX330" i="1" s="1"/>
  <c r="W330" i="1" s="1"/>
  <c r="CP330" i="1"/>
  <c r="O330" i="1" s="1"/>
  <c r="CT330" i="1"/>
  <c r="S330" i="1" s="1"/>
  <c r="CV330" i="1"/>
  <c r="U330" i="1" s="1"/>
  <c r="CW330" i="1"/>
  <c r="V330" i="1" s="1"/>
  <c r="FR330" i="1"/>
  <c r="GL330" i="1"/>
  <c r="GO330" i="1"/>
  <c r="GP330" i="1"/>
  <c r="GV330" i="1"/>
  <c r="GX330" i="1" s="1"/>
  <c r="R332" i="1"/>
  <c r="GK332" i="1" s="1"/>
  <c r="S332" i="1"/>
  <c r="AB332" i="1"/>
  <c r="AC332" i="1"/>
  <c r="CQ332" i="1" s="1"/>
  <c r="P332" i="1" s="1"/>
  <c r="AD332" i="1"/>
  <c r="CR332" i="1" s="1"/>
  <c r="Q332" i="1" s="1"/>
  <c r="CP332" i="1" s="1"/>
  <c r="O332" i="1" s="1"/>
  <c r="AE332" i="1"/>
  <c r="CS332" i="1" s="1"/>
  <c r="AF332" i="1"/>
  <c r="AG332" i="1"/>
  <c r="CU332" i="1" s="1"/>
  <c r="T332" i="1" s="1"/>
  <c r="AH332" i="1"/>
  <c r="AI332" i="1"/>
  <c r="AJ332" i="1"/>
  <c r="CT332" i="1"/>
  <c r="CV332" i="1"/>
  <c r="U332" i="1" s="1"/>
  <c r="CW332" i="1"/>
  <c r="V332" i="1" s="1"/>
  <c r="CX332" i="1"/>
  <c r="W332" i="1" s="1"/>
  <c r="FR332" i="1"/>
  <c r="GL332" i="1"/>
  <c r="GO332" i="1"/>
  <c r="GP332" i="1"/>
  <c r="GV332" i="1"/>
  <c r="GX332" i="1" s="1"/>
  <c r="I333" i="1"/>
  <c r="AB333" i="1"/>
  <c r="AC333" i="1"/>
  <c r="CQ333" i="1" s="1"/>
  <c r="P333" i="1" s="1"/>
  <c r="CP333" i="1" s="1"/>
  <c r="O333" i="1" s="1"/>
  <c r="AD333" i="1"/>
  <c r="CR333" i="1" s="1"/>
  <c r="Q333" i="1" s="1"/>
  <c r="AE333" i="1"/>
  <c r="AF333" i="1"/>
  <c r="CT333" i="1" s="1"/>
  <c r="S333" i="1" s="1"/>
  <c r="AG333" i="1"/>
  <c r="AH333" i="1"/>
  <c r="CV333" i="1" s="1"/>
  <c r="U333" i="1" s="1"/>
  <c r="AI333" i="1"/>
  <c r="CW333" i="1" s="1"/>
  <c r="V333" i="1" s="1"/>
  <c r="AJ333" i="1"/>
  <c r="CS333" i="1"/>
  <c r="R333" i="1" s="1"/>
  <c r="GK333" i="1" s="1"/>
  <c r="CU333" i="1"/>
  <c r="CX333" i="1"/>
  <c r="W333" i="1" s="1"/>
  <c r="FR333" i="1"/>
  <c r="GL333" i="1"/>
  <c r="GO333" i="1"/>
  <c r="GP333" i="1"/>
  <c r="GV333" i="1"/>
  <c r="GX333" i="1"/>
  <c r="P334" i="1"/>
  <c r="CP334" i="1" s="1"/>
  <c r="O334" i="1" s="1"/>
  <c r="AB334" i="1"/>
  <c r="AC334" i="1"/>
  <c r="CQ334" i="1" s="1"/>
  <c r="AD334" i="1"/>
  <c r="CR334" i="1" s="1"/>
  <c r="Q334" i="1" s="1"/>
  <c r="AE334" i="1"/>
  <c r="AF334" i="1"/>
  <c r="CT334" i="1" s="1"/>
  <c r="S334" i="1" s="1"/>
  <c r="CZ334" i="1" s="1"/>
  <c r="Y334" i="1" s="1"/>
  <c r="AG334" i="1"/>
  <c r="AH334" i="1"/>
  <c r="CV334" i="1" s="1"/>
  <c r="U334" i="1" s="1"/>
  <c r="AI334" i="1"/>
  <c r="AJ334" i="1"/>
  <c r="CX334" i="1" s="1"/>
  <c r="W334" i="1" s="1"/>
  <c r="CS334" i="1"/>
  <c r="R334" i="1" s="1"/>
  <c r="GK334" i="1" s="1"/>
  <c r="CU334" i="1"/>
  <c r="T334" i="1" s="1"/>
  <c r="CW334" i="1"/>
  <c r="V334" i="1" s="1"/>
  <c r="FR334" i="1"/>
  <c r="GL334" i="1"/>
  <c r="GO334" i="1"/>
  <c r="GP334" i="1"/>
  <c r="GV334" i="1"/>
  <c r="GX334" i="1"/>
  <c r="I335" i="1"/>
  <c r="Q335" i="1"/>
  <c r="W335" i="1"/>
  <c r="AC335" i="1"/>
  <c r="CQ335" i="1" s="1"/>
  <c r="P335" i="1" s="1"/>
  <c r="CP335" i="1" s="1"/>
  <c r="O335" i="1" s="1"/>
  <c r="AD335" i="1"/>
  <c r="AE335" i="1"/>
  <c r="CS335" i="1" s="1"/>
  <c r="R335" i="1" s="1"/>
  <c r="GK335" i="1" s="1"/>
  <c r="AF335" i="1"/>
  <c r="AG335" i="1"/>
  <c r="CU335" i="1" s="1"/>
  <c r="T335" i="1" s="1"/>
  <c r="AH335" i="1"/>
  <c r="AI335" i="1"/>
  <c r="AJ335" i="1"/>
  <c r="CR335" i="1"/>
  <c r="CT335" i="1"/>
  <c r="S335" i="1" s="1"/>
  <c r="CV335" i="1"/>
  <c r="U335" i="1" s="1"/>
  <c r="CW335" i="1"/>
  <c r="V335" i="1" s="1"/>
  <c r="CX335" i="1"/>
  <c r="FR335" i="1"/>
  <c r="GL335" i="1"/>
  <c r="GO335" i="1"/>
  <c r="GP335" i="1"/>
  <c r="GV335" i="1"/>
  <c r="GX335" i="1" s="1"/>
  <c r="Q337" i="1"/>
  <c r="U337" i="1"/>
  <c r="W337" i="1"/>
  <c r="AC337" i="1"/>
  <c r="CQ337" i="1" s="1"/>
  <c r="P337" i="1" s="1"/>
  <c r="AD337" i="1"/>
  <c r="AE337" i="1"/>
  <c r="CS337" i="1" s="1"/>
  <c r="R337" i="1" s="1"/>
  <c r="GK337" i="1" s="1"/>
  <c r="AF337" i="1"/>
  <c r="AG337" i="1"/>
  <c r="AH337" i="1"/>
  <c r="AI337" i="1"/>
  <c r="CW337" i="1" s="1"/>
  <c r="V337" i="1" s="1"/>
  <c r="AJ337" i="1"/>
  <c r="CR337" i="1"/>
  <c r="CT337" i="1"/>
  <c r="S337" i="1" s="1"/>
  <c r="CU337" i="1"/>
  <c r="T337" i="1" s="1"/>
  <c r="CV337" i="1"/>
  <c r="CX337" i="1"/>
  <c r="FR337" i="1"/>
  <c r="GL337" i="1"/>
  <c r="GO337" i="1"/>
  <c r="GP337" i="1"/>
  <c r="GV337" i="1"/>
  <c r="GX337" i="1" s="1"/>
  <c r="Q338" i="1"/>
  <c r="R338" i="1"/>
  <c r="AC338" i="1"/>
  <c r="AD338" i="1"/>
  <c r="AE338" i="1"/>
  <c r="CS338" i="1" s="1"/>
  <c r="AF338" i="1"/>
  <c r="AG338" i="1"/>
  <c r="CU338" i="1" s="1"/>
  <c r="T338" i="1" s="1"/>
  <c r="AH338" i="1"/>
  <c r="AI338" i="1"/>
  <c r="CW338" i="1" s="1"/>
  <c r="V338" i="1" s="1"/>
  <c r="AJ338" i="1"/>
  <c r="CR338" i="1"/>
  <c r="CT338" i="1"/>
  <c r="S338" i="1" s="1"/>
  <c r="CV338" i="1"/>
  <c r="U338" i="1" s="1"/>
  <c r="CX338" i="1"/>
  <c r="W338" i="1" s="1"/>
  <c r="FR338" i="1"/>
  <c r="GK338" i="1"/>
  <c r="GL338" i="1"/>
  <c r="GO338" i="1"/>
  <c r="GP338" i="1"/>
  <c r="GV338" i="1"/>
  <c r="GX338" i="1" s="1"/>
  <c r="O339" i="1"/>
  <c r="P339" i="1"/>
  <c r="CP339" i="1" s="1"/>
  <c r="Q339" i="1"/>
  <c r="AB339" i="1"/>
  <c r="AC339" i="1"/>
  <c r="CQ339" i="1" s="1"/>
  <c r="AD339" i="1"/>
  <c r="AE339" i="1"/>
  <c r="CS339" i="1" s="1"/>
  <c r="R339" i="1" s="1"/>
  <c r="GK339" i="1" s="1"/>
  <c r="AF339" i="1"/>
  <c r="AG339" i="1"/>
  <c r="CU339" i="1" s="1"/>
  <c r="T339" i="1" s="1"/>
  <c r="AH339" i="1"/>
  <c r="AI339" i="1"/>
  <c r="CW339" i="1" s="1"/>
  <c r="V339" i="1" s="1"/>
  <c r="AJ339" i="1"/>
  <c r="CX339" i="1" s="1"/>
  <c r="W339" i="1" s="1"/>
  <c r="CR339" i="1"/>
  <c r="CT339" i="1"/>
  <c r="S339" i="1" s="1"/>
  <c r="CV339" i="1"/>
  <c r="U339" i="1" s="1"/>
  <c r="FR339" i="1"/>
  <c r="GL339" i="1"/>
  <c r="GO339" i="1"/>
  <c r="GP339" i="1"/>
  <c r="GV339" i="1"/>
  <c r="GX339" i="1" s="1"/>
  <c r="Q340" i="1"/>
  <c r="S340" i="1"/>
  <c r="CY340" i="1" s="1"/>
  <c r="X340" i="1" s="1"/>
  <c r="AB340" i="1"/>
  <c r="AC340" i="1"/>
  <c r="CQ340" i="1" s="1"/>
  <c r="P340" i="1" s="1"/>
  <c r="AD340" i="1"/>
  <c r="AE340" i="1"/>
  <c r="CS340" i="1" s="1"/>
  <c r="R340" i="1" s="1"/>
  <c r="GK340" i="1" s="1"/>
  <c r="AF340" i="1"/>
  <c r="AG340" i="1"/>
  <c r="CU340" i="1" s="1"/>
  <c r="T340" i="1" s="1"/>
  <c r="AH340" i="1"/>
  <c r="AI340" i="1"/>
  <c r="CW340" i="1" s="1"/>
  <c r="V340" i="1" s="1"/>
  <c r="AJ340" i="1"/>
  <c r="CX340" i="1" s="1"/>
  <c r="W340" i="1" s="1"/>
  <c r="CR340" i="1"/>
  <c r="CT340" i="1"/>
  <c r="CV340" i="1"/>
  <c r="U340" i="1" s="1"/>
  <c r="FR340" i="1"/>
  <c r="GL340" i="1"/>
  <c r="GO340" i="1"/>
  <c r="GP340" i="1"/>
  <c r="GV340" i="1"/>
  <c r="GX340" i="1" s="1"/>
  <c r="Q341" i="1"/>
  <c r="S341" i="1"/>
  <c r="CY341" i="1" s="1"/>
  <c r="X341" i="1" s="1"/>
  <c r="AB341" i="1"/>
  <c r="AC341" i="1"/>
  <c r="CQ341" i="1" s="1"/>
  <c r="P341" i="1" s="1"/>
  <c r="AD341" i="1"/>
  <c r="AE341" i="1"/>
  <c r="CS341" i="1" s="1"/>
  <c r="R341" i="1" s="1"/>
  <c r="GK341" i="1" s="1"/>
  <c r="AF341" i="1"/>
  <c r="AG341" i="1"/>
  <c r="CU341" i="1" s="1"/>
  <c r="T341" i="1" s="1"/>
  <c r="AH341" i="1"/>
  <c r="AI341" i="1"/>
  <c r="CW341" i="1" s="1"/>
  <c r="V341" i="1" s="1"/>
  <c r="AJ341" i="1"/>
  <c r="CX341" i="1" s="1"/>
  <c r="W341" i="1" s="1"/>
  <c r="CR341" i="1"/>
  <c r="CT341" i="1"/>
  <c r="CV341" i="1"/>
  <c r="U341" i="1" s="1"/>
  <c r="FR341" i="1"/>
  <c r="GL341" i="1"/>
  <c r="GO341" i="1"/>
  <c r="GP341" i="1"/>
  <c r="GV341" i="1"/>
  <c r="GX341" i="1" s="1"/>
  <c r="Q342" i="1"/>
  <c r="S342" i="1"/>
  <c r="CY342" i="1" s="1"/>
  <c r="X342" i="1" s="1"/>
  <c r="AB342" i="1"/>
  <c r="AC342" i="1"/>
  <c r="CQ342" i="1" s="1"/>
  <c r="P342" i="1" s="1"/>
  <c r="AD342" i="1"/>
  <c r="AE342" i="1"/>
  <c r="CS342" i="1" s="1"/>
  <c r="R342" i="1" s="1"/>
  <c r="GK342" i="1" s="1"/>
  <c r="AF342" i="1"/>
  <c r="AG342" i="1"/>
  <c r="CU342" i="1" s="1"/>
  <c r="T342" i="1" s="1"/>
  <c r="AH342" i="1"/>
  <c r="AI342" i="1"/>
  <c r="CW342" i="1" s="1"/>
  <c r="V342" i="1" s="1"/>
  <c r="AJ342" i="1"/>
  <c r="CX342" i="1" s="1"/>
  <c r="W342" i="1" s="1"/>
  <c r="CR342" i="1"/>
  <c r="CT342" i="1"/>
  <c r="CV342" i="1"/>
  <c r="U342" i="1" s="1"/>
  <c r="FR342" i="1"/>
  <c r="GL342" i="1"/>
  <c r="GO342" i="1"/>
  <c r="GP342" i="1"/>
  <c r="GV342" i="1"/>
  <c r="GX342" i="1" s="1"/>
  <c r="Q343" i="1"/>
  <c r="S343" i="1"/>
  <c r="CY343" i="1" s="1"/>
  <c r="X343" i="1" s="1"/>
  <c r="AB343" i="1"/>
  <c r="AC343" i="1"/>
  <c r="CQ343" i="1" s="1"/>
  <c r="P343" i="1" s="1"/>
  <c r="AD343" i="1"/>
  <c r="AE343" i="1"/>
  <c r="CS343" i="1" s="1"/>
  <c r="R343" i="1" s="1"/>
  <c r="GK343" i="1" s="1"/>
  <c r="AF343" i="1"/>
  <c r="AG343" i="1"/>
  <c r="CU343" i="1" s="1"/>
  <c r="T343" i="1" s="1"/>
  <c r="AH343" i="1"/>
  <c r="AI343" i="1"/>
  <c r="CW343" i="1" s="1"/>
  <c r="V343" i="1" s="1"/>
  <c r="AJ343" i="1"/>
  <c r="CX343" i="1" s="1"/>
  <c r="W343" i="1" s="1"/>
  <c r="CR343" i="1"/>
  <c r="CT343" i="1"/>
  <c r="CV343" i="1"/>
  <c r="U343" i="1" s="1"/>
  <c r="FR343" i="1"/>
  <c r="GL343" i="1"/>
  <c r="GO343" i="1"/>
  <c r="GP343" i="1"/>
  <c r="GV343" i="1"/>
  <c r="GX343" i="1" s="1"/>
  <c r="Q344" i="1"/>
  <c r="S344" i="1"/>
  <c r="CY344" i="1" s="1"/>
  <c r="X344" i="1" s="1"/>
  <c r="AB344" i="1"/>
  <c r="AC344" i="1"/>
  <c r="CQ344" i="1" s="1"/>
  <c r="P344" i="1" s="1"/>
  <c r="AD344" i="1"/>
  <c r="AE344" i="1"/>
  <c r="CS344" i="1" s="1"/>
  <c r="R344" i="1" s="1"/>
  <c r="GK344" i="1" s="1"/>
  <c r="AF344" i="1"/>
  <c r="AG344" i="1"/>
  <c r="CU344" i="1" s="1"/>
  <c r="T344" i="1" s="1"/>
  <c r="AH344" i="1"/>
  <c r="AI344" i="1"/>
  <c r="CW344" i="1" s="1"/>
  <c r="V344" i="1" s="1"/>
  <c r="AJ344" i="1"/>
  <c r="CX344" i="1" s="1"/>
  <c r="W344" i="1" s="1"/>
  <c r="CR344" i="1"/>
  <c r="CT344" i="1"/>
  <c r="CV344" i="1"/>
  <c r="U344" i="1" s="1"/>
  <c r="FR344" i="1"/>
  <c r="GL344" i="1"/>
  <c r="GO344" i="1"/>
  <c r="GP344" i="1"/>
  <c r="GV344" i="1"/>
  <c r="GX344" i="1" s="1"/>
  <c r="Q345" i="1"/>
  <c r="S345" i="1"/>
  <c r="CY345" i="1" s="1"/>
  <c r="X345" i="1" s="1"/>
  <c r="AB345" i="1"/>
  <c r="AC345" i="1"/>
  <c r="CQ345" i="1" s="1"/>
  <c r="P345" i="1" s="1"/>
  <c r="AD345" i="1"/>
  <c r="AE345" i="1"/>
  <c r="CS345" i="1" s="1"/>
  <c r="R345" i="1" s="1"/>
  <c r="GK345" i="1" s="1"/>
  <c r="AF345" i="1"/>
  <c r="AG345" i="1"/>
  <c r="CU345" i="1" s="1"/>
  <c r="T345" i="1" s="1"/>
  <c r="AH345" i="1"/>
  <c r="AI345" i="1"/>
  <c r="CW345" i="1" s="1"/>
  <c r="V345" i="1" s="1"/>
  <c r="AJ345" i="1"/>
  <c r="CX345" i="1" s="1"/>
  <c r="W345" i="1" s="1"/>
  <c r="CR345" i="1"/>
  <c r="CT345" i="1"/>
  <c r="CV345" i="1"/>
  <c r="U345" i="1" s="1"/>
  <c r="FR345" i="1"/>
  <c r="GL345" i="1"/>
  <c r="GO345" i="1"/>
  <c r="GP345" i="1"/>
  <c r="GV345" i="1"/>
  <c r="GX345" i="1" s="1"/>
  <c r="Q347" i="1"/>
  <c r="S347" i="1"/>
  <c r="CY347" i="1" s="1"/>
  <c r="X347" i="1" s="1"/>
  <c r="AB347" i="1"/>
  <c r="AC347" i="1"/>
  <c r="CQ347" i="1" s="1"/>
  <c r="P347" i="1" s="1"/>
  <c r="AD347" i="1"/>
  <c r="AE347" i="1"/>
  <c r="CS347" i="1" s="1"/>
  <c r="R347" i="1" s="1"/>
  <c r="GK347" i="1" s="1"/>
  <c r="AF347" i="1"/>
  <c r="AG347" i="1"/>
  <c r="CU347" i="1" s="1"/>
  <c r="T347" i="1" s="1"/>
  <c r="AH347" i="1"/>
  <c r="AI347" i="1"/>
  <c r="CW347" i="1" s="1"/>
  <c r="V347" i="1" s="1"/>
  <c r="AJ347" i="1"/>
  <c r="CX347" i="1" s="1"/>
  <c r="W347" i="1" s="1"/>
  <c r="CR347" i="1"/>
  <c r="CT347" i="1"/>
  <c r="CV347" i="1"/>
  <c r="U347" i="1" s="1"/>
  <c r="FR347" i="1"/>
  <c r="GL347" i="1"/>
  <c r="GO347" i="1"/>
  <c r="GP347" i="1"/>
  <c r="GV347" i="1"/>
  <c r="GX347" i="1" s="1"/>
  <c r="I348" i="1"/>
  <c r="P348" i="1"/>
  <c r="R348" i="1"/>
  <c r="GK348" i="1" s="1"/>
  <c r="AB348" i="1"/>
  <c r="AC348" i="1"/>
  <c r="AD348" i="1"/>
  <c r="CR348" i="1" s="1"/>
  <c r="Q348" i="1" s="1"/>
  <c r="AE348" i="1"/>
  <c r="AF348" i="1"/>
  <c r="CT348" i="1" s="1"/>
  <c r="S348" i="1" s="1"/>
  <c r="AG348" i="1"/>
  <c r="AH348" i="1"/>
  <c r="CV348" i="1" s="1"/>
  <c r="U348" i="1" s="1"/>
  <c r="AI348" i="1"/>
  <c r="CW348" i="1" s="1"/>
  <c r="V348" i="1" s="1"/>
  <c r="AJ348" i="1"/>
  <c r="CX348" i="1" s="1"/>
  <c r="W348" i="1" s="1"/>
  <c r="CQ348" i="1"/>
  <c r="CS348" i="1"/>
  <c r="CU348" i="1"/>
  <c r="T348" i="1" s="1"/>
  <c r="FR348" i="1"/>
  <c r="GL348" i="1"/>
  <c r="GO348" i="1"/>
  <c r="GP348" i="1"/>
  <c r="GV348" i="1"/>
  <c r="GX348" i="1"/>
  <c r="P349" i="1"/>
  <c r="Q349" i="1"/>
  <c r="R349" i="1"/>
  <c r="GK349" i="1" s="1"/>
  <c r="AB349" i="1"/>
  <c r="AC349" i="1"/>
  <c r="AD349" i="1"/>
  <c r="CR349" i="1" s="1"/>
  <c r="AE349" i="1"/>
  <c r="AF349" i="1"/>
  <c r="CT349" i="1" s="1"/>
  <c r="S349" i="1" s="1"/>
  <c r="AG349" i="1"/>
  <c r="AH349" i="1"/>
  <c r="AI349" i="1"/>
  <c r="CW349" i="1" s="1"/>
  <c r="V349" i="1" s="1"/>
  <c r="AJ349" i="1"/>
  <c r="CX349" i="1" s="1"/>
  <c r="W349" i="1" s="1"/>
  <c r="CQ349" i="1"/>
  <c r="CS349" i="1"/>
  <c r="CU349" i="1"/>
  <c r="T349" i="1" s="1"/>
  <c r="CV349" i="1"/>
  <c r="U349" i="1" s="1"/>
  <c r="FR349" i="1"/>
  <c r="GL349" i="1"/>
  <c r="GO349" i="1"/>
  <c r="GP349" i="1"/>
  <c r="GV349" i="1"/>
  <c r="GX349" i="1"/>
  <c r="I350" i="1"/>
  <c r="Q350" i="1"/>
  <c r="W350" i="1"/>
  <c r="AC350" i="1"/>
  <c r="AB350" i="1" s="1"/>
  <c r="AD350" i="1"/>
  <c r="AE350" i="1"/>
  <c r="CS350" i="1" s="1"/>
  <c r="R350" i="1" s="1"/>
  <c r="GK350" i="1" s="1"/>
  <c r="AF350" i="1"/>
  <c r="AG350" i="1"/>
  <c r="AH350" i="1"/>
  <c r="CV350" i="1" s="1"/>
  <c r="U350" i="1" s="1"/>
  <c r="AI350" i="1"/>
  <c r="CW350" i="1" s="1"/>
  <c r="V350" i="1" s="1"/>
  <c r="AJ350" i="1"/>
  <c r="CR350" i="1"/>
  <c r="CT350" i="1"/>
  <c r="S350" i="1" s="1"/>
  <c r="CU350" i="1"/>
  <c r="T350" i="1" s="1"/>
  <c r="CX350" i="1"/>
  <c r="FR350" i="1"/>
  <c r="GL350" i="1"/>
  <c r="GO350" i="1"/>
  <c r="GP350" i="1"/>
  <c r="GV350" i="1"/>
  <c r="GX350" i="1" s="1"/>
  <c r="Q351" i="1"/>
  <c r="W351" i="1"/>
  <c r="AC351" i="1"/>
  <c r="AB351" i="1" s="1"/>
  <c r="AD351" i="1"/>
  <c r="AE351" i="1"/>
  <c r="CS351" i="1" s="1"/>
  <c r="R351" i="1" s="1"/>
  <c r="GK351" i="1" s="1"/>
  <c r="AF351" i="1"/>
  <c r="AG351" i="1"/>
  <c r="CU351" i="1" s="1"/>
  <c r="T351" i="1" s="1"/>
  <c r="AH351" i="1"/>
  <c r="CV351" i="1" s="1"/>
  <c r="U351" i="1" s="1"/>
  <c r="AI351" i="1"/>
  <c r="CW351" i="1" s="1"/>
  <c r="V351" i="1" s="1"/>
  <c r="AJ351" i="1"/>
  <c r="CR351" i="1"/>
  <c r="CT351" i="1"/>
  <c r="S351" i="1" s="1"/>
  <c r="CX351" i="1"/>
  <c r="FR351" i="1"/>
  <c r="GL351" i="1"/>
  <c r="GO351" i="1"/>
  <c r="GP351" i="1"/>
  <c r="GV351" i="1"/>
  <c r="GX351" i="1" s="1"/>
  <c r="I352" i="1"/>
  <c r="P352" i="1" s="1"/>
  <c r="V352" i="1"/>
  <c r="AC352" i="1"/>
  <c r="AD352" i="1"/>
  <c r="AB352" i="1" s="1"/>
  <c r="AE352" i="1"/>
  <c r="AF352" i="1"/>
  <c r="AG352" i="1"/>
  <c r="CU352" i="1" s="1"/>
  <c r="T352" i="1" s="1"/>
  <c r="AH352" i="1"/>
  <c r="CV352" i="1" s="1"/>
  <c r="U352" i="1" s="1"/>
  <c r="AI352" i="1"/>
  <c r="AJ352" i="1"/>
  <c r="CX352" i="1" s="1"/>
  <c r="W352" i="1" s="1"/>
  <c r="CQ352" i="1"/>
  <c r="CS352" i="1"/>
  <c r="R352" i="1" s="1"/>
  <c r="GK352" i="1" s="1"/>
  <c r="CT352" i="1"/>
  <c r="S352" i="1" s="1"/>
  <c r="CW352" i="1"/>
  <c r="FR352" i="1"/>
  <c r="GL352" i="1"/>
  <c r="GO352" i="1"/>
  <c r="GP352" i="1"/>
  <c r="GV352" i="1"/>
  <c r="GX352" i="1"/>
  <c r="P353" i="1"/>
  <c r="V353" i="1"/>
  <c r="AC353" i="1"/>
  <c r="AD353" i="1"/>
  <c r="AE353" i="1"/>
  <c r="AF353" i="1"/>
  <c r="AG353" i="1"/>
  <c r="CU353" i="1" s="1"/>
  <c r="T353" i="1" s="1"/>
  <c r="AH353" i="1"/>
  <c r="CV353" i="1" s="1"/>
  <c r="U353" i="1" s="1"/>
  <c r="AI353" i="1"/>
  <c r="AJ353" i="1"/>
  <c r="CX353" i="1" s="1"/>
  <c r="W353" i="1" s="1"/>
  <c r="CQ353" i="1"/>
  <c r="CS353" i="1"/>
  <c r="R353" i="1" s="1"/>
  <c r="CT353" i="1"/>
  <c r="S353" i="1" s="1"/>
  <c r="CW353" i="1"/>
  <c r="FR353" i="1"/>
  <c r="GK353" i="1"/>
  <c r="GL353" i="1"/>
  <c r="GO353" i="1"/>
  <c r="GP353" i="1"/>
  <c r="GV353" i="1"/>
  <c r="GX353" i="1"/>
  <c r="I354" i="1"/>
  <c r="U354" i="1" s="1"/>
  <c r="AC354" i="1"/>
  <c r="AD354" i="1"/>
  <c r="AE354" i="1"/>
  <c r="CS354" i="1" s="1"/>
  <c r="R354" i="1" s="1"/>
  <c r="GK354" i="1" s="1"/>
  <c r="AF354" i="1"/>
  <c r="AG354" i="1"/>
  <c r="CU354" i="1" s="1"/>
  <c r="AH354" i="1"/>
  <c r="AI354" i="1"/>
  <c r="CW354" i="1" s="1"/>
  <c r="V354" i="1" s="1"/>
  <c r="AJ354" i="1"/>
  <c r="CR354" i="1"/>
  <c r="CT354" i="1"/>
  <c r="S354" i="1" s="1"/>
  <c r="CV354" i="1"/>
  <c r="CX354" i="1"/>
  <c r="FR354" i="1"/>
  <c r="GL354" i="1"/>
  <c r="GO354" i="1"/>
  <c r="GP354" i="1"/>
  <c r="GV354" i="1"/>
  <c r="GX354" i="1" s="1"/>
  <c r="I355" i="1"/>
  <c r="V355" i="1" s="1"/>
  <c r="T355" i="1"/>
  <c r="AC355" i="1"/>
  <c r="AD355" i="1"/>
  <c r="AB355" i="1" s="1"/>
  <c r="AE355" i="1"/>
  <c r="AF355" i="1"/>
  <c r="CT355" i="1" s="1"/>
  <c r="AG355" i="1"/>
  <c r="AH355" i="1"/>
  <c r="CV355" i="1" s="1"/>
  <c r="U355" i="1" s="1"/>
  <c r="AI355" i="1"/>
  <c r="AJ355" i="1"/>
  <c r="CX355" i="1" s="1"/>
  <c r="CQ355" i="1"/>
  <c r="CR355" i="1"/>
  <c r="Q355" i="1" s="1"/>
  <c r="CS355" i="1"/>
  <c r="R355" i="1" s="1"/>
  <c r="GK355" i="1" s="1"/>
  <c r="CU355" i="1"/>
  <c r="CW355" i="1"/>
  <c r="FR355" i="1"/>
  <c r="GL355" i="1"/>
  <c r="GO355" i="1"/>
  <c r="GP355" i="1"/>
  <c r="GV355" i="1"/>
  <c r="GX355" i="1"/>
  <c r="I356" i="1"/>
  <c r="S356" i="1"/>
  <c r="CY356" i="1" s="1"/>
  <c r="X356" i="1" s="1"/>
  <c r="U356" i="1"/>
  <c r="AC356" i="1"/>
  <c r="AD356" i="1"/>
  <c r="CR356" i="1" s="1"/>
  <c r="Q356" i="1" s="1"/>
  <c r="AE356" i="1"/>
  <c r="CS356" i="1" s="1"/>
  <c r="R356" i="1" s="1"/>
  <c r="GK356" i="1" s="1"/>
  <c r="AF356" i="1"/>
  <c r="AG356" i="1"/>
  <c r="CU356" i="1" s="1"/>
  <c r="T356" i="1" s="1"/>
  <c r="AH356" i="1"/>
  <c r="AI356" i="1"/>
  <c r="CW356" i="1" s="1"/>
  <c r="V356" i="1" s="1"/>
  <c r="AJ356" i="1"/>
  <c r="CT356" i="1"/>
  <c r="CV356" i="1"/>
  <c r="CX356" i="1"/>
  <c r="W356" i="1" s="1"/>
  <c r="FR356" i="1"/>
  <c r="GL356" i="1"/>
  <c r="GO356" i="1"/>
  <c r="GP356" i="1"/>
  <c r="GV356" i="1"/>
  <c r="GX356" i="1" s="1"/>
  <c r="S357" i="1"/>
  <c r="CY357" i="1" s="1"/>
  <c r="X357" i="1" s="1"/>
  <c r="U357" i="1"/>
  <c r="AC357" i="1"/>
  <c r="AD357" i="1"/>
  <c r="AE357" i="1"/>
  <c r="CS357" i="1" s="1"/>
  <c r="R357" i="1" s="1"/>
  <c r="GK357" i="1" s="1"/>
  <c r="AF357" i="1"/>
  <c r="AG357" i="1"/>
  <c r="CU357" i="1" s="1"/>
  <c r="T357" i="1" s="1"/>
  <c r="AH357" i="1"/>
  <c r="AI357" i="1"/>
  <c r="CW357" i="1" s="1"/>
  <c r="V357" i="1" s="1"/>
  <c r="AJ357" i="1"/>
  <c r="CR357" i="1"/>
  <c r="Q357" i="1" s="1"/>
  <c r="CT357" i="1"/>
  <c r="CV357" i="1"/>
  <c r="CX357" i="1"/>
  <c r="W357" i="1" s="1"/>
  <c r="FR357" i="1"/>
  <c r="GL357" i="1"/>
  <c r="GO357" i="1"/>
  <c r="GP357" i="1"/>
  <c r="GV357" i="1"/>
  <c r="GX357" i="1" s="1"/>
  <c r="I358" i="1"/>
  <c r="R358" i="1"/>
  <c r="GK358" i="1" s="1"/>
  <c r="T358" i="1"/>
  <c r="AC358" i="1"/>
  <c r="AB358" i="1" s="1"/>
  <c r="AD358" i="1"/>
  <c r="CR358" i="1" s="1"/>
  <c r="Q358" i="1" s="1"/>
  <c r="AE358" i="1"/>
  <c r="AF358" i="1"/>
  <c r="CT358" i="1" s="1"/>
  <c r="S358" i="1" s="1"/>
  <c r="CZ358" i="1" s="1"/>
  <c r="Y358" i="1" s="1"/>
  <c r="AG358" i="1"/>
  <c r="AH358" i="1"/>
  <c r="CV358" i="1" s="1"/>
  <c r="U358" i="1" s="1"/>
  <c r="AI358" i="1"/>
  <c r="AJ358" i="1"/>
  <c r="CX358" i="1" s="1"/>
  <c r="W358" i="1" s="1"/>
  <c r="CS358" i="1"/>
  <c r="CU358" i="1"/>
  <c r="CW358" i="1"/>
  <c r="V358" i="1" s="1"/>
  <c r="CY358" i="1"/>
  <c r="X358" i="1" s="1"/>
  <c r="FR358" i="1"/>
  <c r="GL358" i="1"/>
  <c r="GO358" i="1"/>
  <c r="GP358" i="1"/>
  <c r="GV358" i="1"/>
  <c r="GX358" i="1"/>
  <c r="I359" i="1"/>
  <c r="Q359" i="1"/>
  <c r="CP359" i="1" s="1"/>
  <c r="O359" i="1" s="1"/>
  <c r="S359" i="1"/>
  <c r="AB359" i="1"/>
  <c r="AC359" i="1"/>
  <c r="CQ359" i="1" s="1"/>
  <c r="P359" i="1" s="1"/>
  <c r="AD359" i="1"/>
  <c r="AE359" i="1"/>
  <c r="CS359" i="1" s="1"/>
  <c r="R359" i="1" s="1"/>
  <c r="GK359" i="1" s="1"/>
  <c r="AF359" i="1"/>
  <c r="AG359" i="1"/>
  <c r="CU359" i="1" s="1"/>
  <c r="T359" i="1" s="1"/>
  <c r="AH359" i="1"/>
  <c r="AI359" i="1"/>
  <c r="AJ359" i="1"/>
  <c r="CR359" i="1"/>
  <c r="CT359" i="1"/>
  <c r="CV359" i="1"/>
  <c r="U359" i="1" s="1"/>
  <c r="CW359" i="1"/>
  <c r="V359" i="1" s="1"/>
  <c r="CX359" i="1"/>
  <c r="W359" i="1" s="1"/>
  <c r="FR359" i="1"/>
  <c r="GL359" i="1"/>
  <c r="GO359" i="1"/>
  <c r="GP359" i="1"/>
  <c r="GV359" i="1"/>
  <c r="GX359" i="1" s="1"/>
  <c r="I360" i="1"/>
  <c r="P360" i="1"/>
  <c r="R360" i="1"/>
  <c r="GK360" i="1" s="1"/>
  <c r="AB360" i="1"/>
  <c r="AC360" i="1"/>
  <c r="AD360" i="1"/>
  <c r="CR360" i="1" s="1"/>
  <c r="Q360" i="1" s="1"/>
  <c r="AE360" i="1"/>
  <c r="AF360" i="1"/>
  <c r="CT360" i="1" s="1"/>
  <c r="S360" i="1" s="1"/>
  <c r="AG360" i="1"/>
  <c r="AH360" i="1"/>
  <c r="AI360" i="1"/>
  <c r="CW360" i="1" s="1"/>
  <c r="V360" i="1" s="1"/>
  <c r="AJ360" i="1"/>
  <c r="CX360" i="1" s="1"/>
  <c r="W360" i="1" s="1"/>
  <c r="CQ360" i="1"/>
  <c r="CS360" i="1"/>
  <c r="CU360" i="1"/>
  <c r="T360" i="1" s="1"/>
  <c r="CV360" i="1"/>
  <c r="U360" i="1" s="1"/>
  <c r="FR360" i="1"/>
  <c r="GL360" i="1"/>
  <c r="GO360" i="1"/>
  <c r="GP360" i="1"/>
  <c r="GV360" i="1"/>
  <c r="GX360" i="1"/>
  <c r="P361" i="1"/>
  <c r="Q361" i="1"/>
  <c r="R361" i="1"/>
  <c r="GK361" i="1" s="1"/>
  <c r="AB361" i="1"/>
  <c r="AC361" i="1"/>
  <c r="AD361" i="1"/>
  <c r="CR361" i="1" s="1"/>
  <c r="AE361" i="1"/>
  <c r="AF361" i="1"/>
  <c r="CT361" i="1" s="1"/>
  <c r="S361" i="1" s="1"/>
  <c r="AG361" i="1"/>
  <c r="AH361" i="1"/>
  <c r="AI361" i="1"/>
  <c r="AJ361" i="1"/>
  <c r="CX361" i="1" s="1"/>
  <c r="W361" i="1" s="1"/>
  <c r="CQ361" i="1"/>
  <c r="CS361" i="1"/>
  <c r="CU361" i="1"/>
  <c r="T361" i="1" s="1"/>
  <c r="CV361" i="1"/>
  <c r="U361" i="1" s="1"/>
  <c r="CW361" i="1"/>
  <c r="V361" i="1" s="1"/>
  <c r="FR361" i="1"/>
  <c r="GL361" i="1"/>
  <c r="GO361" i="1"/>
  <c r="GP361" i="1"/>
  <c r="GV361" i="1"/>
  <c r="GX361" i="1"/>
  <c r="I362" i="1"/>
  <c r="Q362" i="1"/>
  <c r="W362" i="1"/>
  <c r="AC362" i="1"/>
  <c r="AB362" i="1" s="1"/>
  <c r="AD362" i="1"/>
  <c r="AE362" i="1"/>
  <c r="CS362" i="1" s="1"/>
  <c r="R362" i="1" s="1"/>
  <c r="GK362" i="1" s="1"/>
  <c r="AF362" i="1"/>
  <c r="AG362" i="1"/>
  <c r="AH362" i="1"/>
  <c r="AI362" i="1"/>
  <c r="CW362" i="1" s="1"/>
  <c r="V362" i="1" s="1"/>
  <c r="AJ362" i="1"/>
  <c r="CR362" i="1"/>
  <c r="CT362" i="1"/>
  <c r="S362" i="1" s="1"/>
  <c r="CU362" i="1"/>
  <c r="T362" i="1" s="1"/>
  <c r="CV362" i="1"/>
  <c r="U362" i="1" s="1"/>
  <c r="CX362" i="1"/>
  <c r="FR362" i="1"/>
  <c r="GL362" i="1"/>
  <c r="GO362" i="1"/>
  <c r="GP362" i="1"/>
  <c r="GV362" i="1"/>
  <c r="GX362" i="1" s="1"/>
  <c r="I363" i="1"/>
  <c r="GX363" i="1" s="1"/>
  <c r="V363" i="1"/>
  <c r="AC363" i="1"/>
  <c r="AD363" i="1"/>
  <c r="AB363" i="1" s="1"/>
  <c r="AE363" i="1"/>
  <c r="AF363" i="1"/>
  <c r="AG363" i="1"/>
  <c r="AH363" i="1"/>
  <c r="CV363" i="1" s="1"/>
  <c r="U363" i="1" s="1"/>
  <c r="AI363" i="1"/>
  <c r="AJ363" i="1"/>
  <c r="CX363" i="1" s="1"/>
  <c r="W363" i="1" s="1"/>
  <c r="CQ363" i="1"/>
  <c r="CS363" i="1"/>
  <c r="R363" i="1" s="1"/>
  <c r="GK363" i="1" s="1"/>
  <c r="CT363" i="1"/>
  <c r="S363" i="1" s="1"/>
  <c r="CU363" i="1"/>
  <c r="CW363" i="1"/>
  <c r="FR363" i="1"/>
  <c r="GL363" i="1"/>
  <c r="GO363" i="1"/>
  <c r="GP363" i="1"/>
  <c r="GV363" i="1"/>
  <c r="P364" i="1"/>
  <c r="V364" i="1"/>
  <c r="W364" i="1"/>
  <c r="AC364" i="1"/>
  <c r="AD364" i="1"/>
  <c r="AB364" i="1" s="1"/>
  <c r="AE364" i="1"/>
  <c r="AF364" i="1"/>
  <c r="AG364" i="1"/>
  <c r="CU364" i="1" s="1"/>
  <c r="T364" i="1" s="1"/>
  <c r="AH364" i="1"/>
  <c r="CV364" i="1" s="1"/>
  <c r="U364" i="1" s="1"/>
  <c r="AI364" i="1"/>
  <c r="AJ364" i="1"/>
  <c r="CX364" i="1" s="1"/>
  <c r="CQ364" i="1"/>
  <c r="CS364" i="1"/>
  <c r="R364" i="1" s="1"/>
  <c r="CT364" i="1"/>
  <c r="S364" i="1" s="1"/>
  <c r="CW364" i="1"/>
  <c r="FR364" i="1"/>
  <c r="GK364" i="1"/>
  <c r="GL364" i="1"/>
  <c r="GO364" i="1"/>
  <c r="GP364" i="1"/>
  <c r="GV364" i="1"/>
  <c r="GX364" i="1"/>
  <c r="I365" i="1"/>
  <c r="AC365" i="1"/>
  <c r="AD365" i="1"/>
  <c r="AE365" i="1"/>
  <c r="AF365" i="1"/>
  <c r="AG365" i="1"/>
  <c r="CU365" i="1" s="1"/>
  <c r="AH365" i="1"/>
  <c r="AI365" i="1"/>
  <c r="CW365" i="1" s="1"/>
  <c r="V365" i="1" s="1"/>
  <c r="AJ365" i="1"/>
  <c r="CR365" i="1"/>
  <c r="CS365" i="1"/>
  <c r="CT365" i="1"/>
  <c r="S365" i="1" s="1"/>
  <c r="CV365" i="1"/>
  <c r="CX365" i="1"/>
  <c r="W365" i="1" s="1"/>
  <c r="FR365" i="1"/>
  <c r="GL365" i="1"/>
  <c r="GO365" i="1"/>
  <c r="GP365" i="1"/>
  <c r="GV365" i="1"/>
  <c r="S366" i="1"/>
  <c r="CY366" i="1" s="1"/>
  <c r="X366" i="1" s="1"/>
  <c r="U366" i="1"/>
  <c r="AC366" i="1"/>
  <c r="AD366" i="1"/>
  <c r="AE366" i="1"/>
  <c r="AF366" i="1"/>
  <c r="AG366" i="1"/>
  <c r="CU366" i="1" s="1"/>
  <c r="T366" i="1" s="1"/>
  <c r="AH366" i="1"/>
  <c r="AI366" i="1"/>
  <c r="CW366" i="1" s="1"/>
  <c r="V366" i="1" s="1"/>
  <c r="AJ366" i="1"/>
  <c r="CR366" i="1"/>
  <c r="Q366" i="1" s="1"/>
  <c r="CS366" i="1"/>
  <c r="R366" i="1" s="1"/>
  <c r="CT366" i="1"/>
  <c r="CV366" i="1"/>
  <c r="CX366" i="1"/>
  <c r="W366" i="1" s="1"/>
  <c r="FR366" i="1"/>
  <c r="GK366" i="1"/>
  <c r="GL366" i="1"/>
  <c r="GO366" i="1"/>
  <c r="GP366" i="1"/>
  <c r="GV366" i="1"/>
  <c r="GX366" i="1" s="1"/>
  <c r="I367" i="1"/>
  <c r="T367" i="1"/>
  <c r="AB367" i="1"/>
  <c r="AC367" i="1"/>
  <c r="AD367" i="1"/>
  <c r="AE367" i="1"/>
  <c r="AF367" i="1"/>
  <c r="CT367" i="1" s="1"/>
  <c r="AG367" i="1"/>
  <c r="AH367" i="1"/>
  <c r="CV367" i="1" s="1"/>
  <c r="U367" i="1" s="1"/>
  <c r="AI367" i="1"/>
  <c r="AJ367" i="1"/>
  <c r="CX367" i="1" s="1"/>
  <c r="W367" i="1" s="1"/>
  <c r="CQ367" i="1"/>
  <c r="P367" i="1" s="1"/>
  <c r="CR367" i="1"/>
  <c r="Q367" i="1" s="1"/>
  <c r="CS367" i="1"/>
  <c r="R367" i="1" s="1"/>
  <c r="GK367" i="1" s="1"/>
  <c r="CU367" i="1"/>
  <c r="CW367" i="1"/>
  <c r="V367" i="1" s="1"/>
  <c r="FR367" i="1"/>
  <c r="GL367" i="1"/>
  <c r="GO367" i="1"/>
  <c r="GP367" i="1"/>
  <c r="GV367" i="1"/>
  <c r="GX367" i="1" s="1"/>
  <c r="I368" i="1"/>
  <c r="S368" i="1"/>
  <c r="CY368" i="1" s="1"/>
  <c r="X368" i="1" s="1"/>
  <c r="AC368" i="1"/>
  <c r="AD368" i="1"/>
  <c r="AE368" i="1"/>
  <c r="CS368" i="1" s="1"/>
  <c r="R368" i="1" s="1"/>
  <c r="GK368" i="1" s="1"/>
  <c r="AF368" i="1"/>
  <c r="AG368" i="1"/>
  <c r="CU368" i="1" s="1"/>
  <c r="T368" i="1" s="1"/>
  <c r="AH368" i="1"/>
  <c r="AI368" i="1"/>
  <c r="CW368" i="1" s="1"/>
  <c r="V368" i="1" s="1"/>
  <c r="AJ368" i="1"/>
  <c r="CR368" i="1"/>
  <c r="Q368" i="1" s="1"/>
  <c r="CT368" i="1"/>
  <c r="CV368" i="1"/>
  <c r="U368" i="1" s="1"/>
  <c r="CX368" i="1"/>
  <c r="W368" i="1" s="1"/>
  <c r="FR368" i="1"/>
  <c r="GL368" i="1"/>
  <c r="GO368" i="1"/>
  <c r="GP368" i="1"/>
  <c r="GV368" i="1"/>
  <c r="GX368" i="1" s="1"/>
  <c r="Q369" i="1"/>
  <c r="W369" i="1"/>
  <c r="AC369" i="1"/>
  <c r="AB369" i="1" s="1"/>
  <c r="AD369" i="1"/>
  <c r="AE369" i="1"/>
  <c r="CS369" i="1" s="1"/>
  <c r="R369" i="1" s="1"/>
  <c r="GK369" i="1" s="1"/>
  <c r="AF369" i="1"/>
  <c r="AG369" i="1"/>
  <c r="CU369" i="1" s="1"/>
  <c r="T369" i="1" s="1"/>
  <c r="AH369" i="1"/>
  <c r="AI369" i="1"/>
  <c r="CW369" i="1" s="1"/>
  <c r="V369" i="1" s="1"/>
  <c r="AJ369" i="1"/>
  <c r="CR369" i="1"/>
  <c r="CT369" i="1"/>
  <c r="S369" i="1" s="1"/>
  <c r="CV369" i="1"/>
  <c r="U369" i="1" s="1"/>
  <c r="CX369" i="1"/>
  <c r="FR369" i="1"/>
  <c r="GL369" i="1"/>
  <c r="GO369" i="1"/>
  <c r="GP369" i="1"/>
  <c r="GV369" i="1"/>
  <c r="GX369" i="1" s="1"/>
  <c r="I370" i="1"/>
  <c r="V370" i="1"/>
  <c r="AC370" i="1"/>
  <c r="CQ370" i="1" s="1"/>
  <c r="P370" i="1" s="1"/>
  <c r="AD370" i="1"/>
  <c r="CR370" i="1" s="1"/>
  <c r="AE370" i="1"/>
  <c r="AF370" i="1"/>
  <c r="AG370" i="1"/>
  <c r="AH370" i="1"/>
  <c r="CV370" i="1" s="1"/>
  <c r="U370" i="1" s="1"/>
  <c r="AI370" i="1"/>
  <c r="AJ370" i="1"/>
  <c r="CX370" i="1" s="1"/>
  <c r="W370" i="1" s="1"/>
  <c r="CS370" i="1"/>
  <c r="R370" i="1" s="1"/>
  <c r="GK370" i="1" s="1"/>
  <c r="CU370" i="1"/>
  <c r="T370" i="1" s="1"/>
  <c r="CW370" i="1"/>
  <c r="FR370" i="1"/>
  <c r="GL370" i="1"/>
  <c r="GO370" i="1"/>
  <c r="GP370" i="1"/>
  <c r="GV370" i="1"/>
  <c r="GX370" i="1"/>
  <c r="I371" i="1"/>
  <c r="U371" i="1"/>
  <c r="AC371" i="1"/>
  <c r="CQ371" i="1" s="1"/>
  <c r="P371" i="1" s="1"/>
  <c r="AD371" i="1"/>
  <c r="AE371" i="1"/>
  <c r="CS371" i="1" s="1"/>
  <c r="R371" i="1" s="1"/>
  <c r="GK371" i="1" s="1"/>
  <c r="AF371" i="1"/>
  <c r="AG371" i="1"/>
  <c r="CU371" i="1" s="1"/>
  <c r="T371" i="1" s="1"/>
  <c r="AH371" i="1"/>
  <c r="AI371" i="1"/>
  <c r="AJ371" i="1"/>
  <c r="CX371" i="1" s="1"/>
  <c r="W371" i="1" s="1"/>
  <c r="CR371" i="1"/>
  <c r="Q371" i="1" s="1"/>
  <c r="CP371" i="1" s="1"/>
  <c r="O371" i="1" s="1"/>
  <c r="CT371" i="1"/>
  <c r="S371" i="1" s="1"/>
  <c r="CV371" i="1"/>
  <c r="CW371" i="1"/>
  <c r="V371" i="1" s="1"/>
  <c r="FR371" i="1"/>
  <c r="GL371" i="1"/>
  <c r="GO371" i="1"/>
  <c r="GP371" i="1"/>
  <c r="GV371" i="1"/>
  <c r="GX371" i="1" s="1"/>
  <c r="I372" i="1"/>
  <c r="V372" i="1"/>
  <c r="AB372" i="1"/>
  <c r="AC372" i="1"/>
  <c r="AD372" i="1"/>
  <c r="CR372" i="1" s="1"/>
  <c r="Q372" i="1" s="1"/>
  <c r="AE372" i="1"/>
  <c r="AF372" i="1"/>
  <c r="CT372" i="1" s="1"/>
  <c r="AG372" i="1"/>
  <c r="AH372" i="1"/>
  <c r="CV372" i="1" s="1"/>
  <c r="U372" i="1" s="1"/>
  <c r="AI372" i="1"/>
  <c r="AJ372" i="1"/>
  <c r="CX372" i="1" s="1"/>
  <c r="W372" i="1" s="1"/>
  <c r="CQ372" i="1"/>
  <c r="P372" i="1" s="1"/>
  <c r="CS372" i="1"/>
  <c r="R372" i="1" s="1"/>
  <c r="GK372" i="1" s="1"/>
  <c r="CU372" i="1"/>
  <c r="T372" i="1" s="1"/>
  <c r="CW372" i="1"/>
  <c r="FR372" i="1"/>
  <c r="GL372" i="1"/>
  <c r="GO372" i="1"/>
  <c r="GP372" i="1"/>
  <c r="GV372" i="1"/>
  <c r="GX372" i="1"/>
  <c r="R373" i="1"/>
  <c r="GK373" i="1" s="1"/>
  <c r="Y373" i="1"/>
  <c r="AC373" i="1"/>
  <c r="AD373" i="1"/>
  <c r="CR373" i="1" s="1"/>
  <c r="Q373" i="1" s="1"/>
  <c r="AE373" i="1"/>
  <c r="AF373" i="1"/>
  <c r="CT373" i="1" s="1"/>
  <c r="S373" i="1" s="1"/>
  <c r="CZ373" i="1" s="1"/>
  <c r="AG373" i="1"/>
  <c r="AH373" i="1"/>
  <c r="AI373" i="1"/>
  <c r="CW373" i="1" s="1"/>
  <c r="V373" i="1" s="1"/>
  <c r="AJ373" i="1"/>
  <c r="CX373" i="1" s="1"/>
  <c r="W373" i="1" s="1"/>
  <c r="CQ373" i="1"/>
  <c r="P373" i="1" s="1"/>
  <c r="CP373" i="1" s="1"/>
  <c r="O373" i="1" s="1"/>
  <c r="CS373" i="1"/>
  <c r="CU373" i="1"/>
  <c r="T373" i="1" s="1"/>
  <c r="CV373" i="1"/>
  <c r="U373" i="1" s="1"/>
  <c r="FR373" i="1"/>
  <c r="GL373" i="1"/>
  <c r="GO373" i="1"/>
  <c r="GP373" i="1"/>
  <c r="GV373" i="1"/>
  <c r="GX373" i="1"/>
  <c r="I374" i="1"/>
  <c r="S374" i="1"/>
  <c r="CY374" i="1" s="1"/>
  <c r="X374" i="1" s="1"/>
  <c r="AC374" i="1"/>
  <c r="AD374" i="1"/>
  <c r="AE374" i="1"/>
  <c r="CS374" i="1" s="1"/>
  <c r="R374" i="1" s="1"/>
  <c r="GK374" i="1" s="1"/>
  <c r="AF374" i="1"/>
  <c r="AG374" i="1"/>
  <c r="AH374" i="1"/>
  <c r="AI374" i="1"/>
  <c r="CW374" i="1" s="1"/>
  <c r="V374" i="1" s="1"/>
  <c r="AJ374" i="1"/>
  <c r="CR374" i="1"/>
  <c r="Q374" i="1" s="1"/>
  <c r="CT374" i="1"/>
  <c r="CU374" i="1"/>
  <c r="T374" i="1" s="1"/>
  <c r="CV374" i="1"/>
  <c r="U374" i="1" s="1"/>
  <c r="CX374" i="1"/>
  <c r="W374" i="1" s="1"/>
  <c r="FR374" i="1"/>
  <c r="GL374" i="1"/>
  <c r="GO374" i="1"/>
  <c r="GP374" i="1"/>
  <c r="GV374" i="1"/>
  <c r="GX374" i="1" s="1"/>
  <c r="I375" i="1"/>
  <c r="R375" i="1"/>
  <c r="GK375" i="1" s="1"/>
  <c r="W375" i="1"/>
  <c r="AC375" i="1"/>
  <c r="AD375" i="1"/>
  <c r="CR375" i="1" s="1"/>
  <c r="Q375" i="1" s="1"/>
  <c r="AE375" i="1"/>
  <c r="AF375" i="1"/>
  <c r="CT375" i="1" s="1"/>
  <c r="S375" i="1" s="1"/>
  <c r="AG375" i="1"/>
  <c r="CU375" i="1" s="1"/>
  <c r="T375" i="1" s="1"/>
  <c r="AH375" i="1"/>
  <c r="CV375" i="1" s="1"/>
  <c r="U375" i="1" s="1"/>
  <c r="AI375" i="1"/>
  <c r="AJ375" i="1"/>
  <c r="CX375" i="1" s="1"/>
  <c r="CQ375" i="1"/>
  <c r="P375" i="1" s="1"/>
  <c r="CS375" i="1"/>
  <c r="CW375" i="1"/>
  <c r="V375" i="1" s="1"/>
  <c r="FR375" i="1"/>
  <c r="GL375" i="1"/>
  <c r="GO375" i="1"/>
  <c r="GP375" i="1"/>
  <c r="GV375" i="1"/>
  <c r="GX375" i="1"/>
  <c r="R377" i="1"/>
  <c r="GK377" i="1" s="1"/>
  <c r="W377" i="1"/>
  <c r="AC377" i="1"/>
  <c r="AD377" i="1"/>
  <c r="CR377" i="1" s="1"/>
  <c r="Q377" i="1" s="1"/>
  <c r="AE377" i="1"/>
  <c r="AF377" i="1"/>
  <c r="AB377" i="1" s="1"/>
  <c r="AG377" i="1"/>
  <c r="CU377" i="1" s="1"/>
  <c r="T377" i="1" s="1"/>
  <c r="AH377" i="1"/>
  <c r="CV377" i="1" s="1"/>
  <c r="U377" i="1" s="1"/>
  <c r="AI377" i="1"/>
  <c r="AJ377" i="1"/>
  <c r="CX377" i="1" s="1"/>
  <c r="CQ377" i="1"/>
  <c r="P377" i="1" s="1"/>
  <c r="CP377" i="1" s="1"/>
  <c r="O377" i="1" s="1"/>
  <c r="CS377" i="1"/>
  <c r="CT377" i="1"/>
  <c r="S377" i="1" s="1"/>
  <c r="CW377" i="1"/>
  <c r="V377" i="1" s="1"/>
  <c r="FR377" i="1"/>
  <c r="GL377" i="1"/>
  <c r="GO377" i="1"/>
  <c r="GP377" i="1"/>
  <c r="GV377" i="1"/>
  <c r="GX377" i="1"/>
  <c r="I378" i="1"/>
  <c r="GX378" i="1" s="1"/>
  <c r="AC378" i="1"/>
  <c r="AD378" i="1"/>
  <c r="AE378" i="1"/>
  <c r="AF378" i="1"/>
  <c r="AG378" i="1"/>
  <c r="CU378" i="1" s="1"/>
  <c r="T378" i="1" s="1"/>
  <c r="AH378" i="1"/>
  <c r="AI378" i="1"/>
  <c r="CW378" i="1" s="1"/>
  <c r="V378" i="1" s="1"/>
  <c r="AJ378" i="1"/>
  <c r="CR378" i="1"/>
  <c r="Q378" i="1" s="1"/>
  <c r="CS378" i="1"/>
  <c r="CT378" i="1"/>
  <c r="S378" i="1" s="1"/>
  <c r="CV378" i="1"/>
  <c r="U378" i="1" s="1"/>
  <c r="CX378" i="1"/>
  <c r="W378" i="1" s="1"/>
  <c r="FR378" i="1"/>
  <c r="GL378" i="1"/>
  <c r="GO378" i="1"/>
  <c r="GP378" i="1"/>
  <c r="GV378" i="1"/>
  <c r="Q379" i="1"/>
  <c r="W379" i="1"/>
  <c r="AC379" i="1"/>
  <c r="AD379" i="1"/>
  <c r="AE379" i="1"/>
  <c r="AF379" i="1"/>
  <c r="AG379" i="1"/>
  <c r="CU379" i="1" s="1"/>
  <c r="T379" i="1" s="1"/>
  <c r="AH379" i="1"/>
  <c r="AI379" i="1"/>
  <c r="CW379" i="1" s="1"/>
  <c r="V379" i="1" s="1"/>
  <c r="AJ379" i="1"/>
  <c r="CR379" i="1"/>
  <c r="CS379" i="1"/>
  <c r="R379" i="1" s="1"/>
  <c r="GK379" i="1" s="1"/>
  <c r="CT379" i="1"/>
  <c r="S379" i="1" s="1"/>
  <c r="CY379" i="1" s="1"/>
  <c r="X379" i="1" s="1"/>
  <c r="CV379" i="1"/>
  <c r="U379" i="1" s="1"/>
  <c r="CX379" i="1"/>
  <c r="FR379" i="1"/>
  <c r="GL379" i="1"/>
  <c r="GO379" i="1"/>
  <c r="GP379" i="1"/>
  <c r="GV379" i="1"/>
  <c r="GX379" i="1"/>
  <c r="I380" i="1"/>
  <c r="U380" i="1" s="1"/>
  <c r="AB380" i="1"/>
  <c r="AC380" i="1"/>
  <c r="AD380" i="1"/>
  <c r="AE380" i="1"/>
  <c r="AF380" i="1"/>
  <c r="CT380" i="1" s="1"/>
  <c r="S380" i="1" s="1"/>
  <c r="CY380" i="1" s="1"/>
  <c r="X380" i="1" s="1"/>
  <c r="AG380" i="1"/>
  <c r="AH380" i="1"/>
  <c r="CV380" i="1" s="1"/>
  <c r="AI380" i="1"/>
  <c r="AJ380" i="1"/>
  <c r="CX380" i="1" s="1"/>
  <c r="W380" i="1" s="1"/>
  <c r="CQ380" i="1"/>
  <c r="P380" i="1" s="1"/>
  <c r="CP380" i="1" s="1"/>
  <c r="O380" i="1" s="1"/>
  <c r="CR380" i="1"/>
  <c r="Q380" i="1" s="1"/>
  <c r="CS380" i="1"/>
  <c r="R380" i="1" s="1"/>
  <c r="GK380" i="1" s="1"/>
  <c r="CU380" i="1"/>
  <c r="T380" i="1" s="1"/>
  <c r="CW380" i="1"/>
  <c r="V380" i="1" s="1"/>
  <c r="FR380" i="1"/>
  <c r="GL380" i="1"/>
  <c r="GO380" i="1"/>
  <c r="GP380" i="1"/>
  <c r="GV380" i="1"/>
  <c r="GX380" i="1" s="1"/>
  <c r="I381" i="1"/>
  <c r="AC381" i="1"/>
  <c r="CQ381" i="1" s="1"/>
  <c r="AD381" i="1"/>
  <c r="CR381" i="1" s="1"/>
  <c r="AE381" i="1"/>
  <c r="AF381" i="1"/>
  <c r="AG381" i="1"/>
  <c r="AH381" i="1"/>
  <c r="AI381" i="1"/>
  <c r="AJ381" i="1"/>
  <c r="CX381" i="1" s="1"/>
  <c r="CS381" i="1"/>
  <c r="CU381" i="1"/>
  <c r="CV381" i="1"/>
  <c r="CW381" i="1"/>
  <c r="FR381" i="1"/>
  <c r="GL381" i="1"/>
  <c r="GO381" i="1"/>
  <c r="GP381" i="1"/>
  <c r="GV381" i="1"/>
  <c r="I382" i="1"/>
  <c r="U382" i="1"/>
  <c r="AC382" i="1"/>
  <c r="CQ382" i="1" s="1"/>
  <c r="P382" i="1" s="1"/>
  <c r="AD382" i="1"/>
  <c r="AE382" i="1"/>
  <c r="CS382" i="1" s="1"/>
  <c r="R382" i="1" s="1"/>
  <c r="GK382" i="1" s="1"/>
  <c r="AF382" i="1"/>
  <c r="AB382" i="1" s="1"/>
  <c r="AG382" i="1"/>
  <c r="AH382" i="1"/>
  <c r="AI382" i="1"/>
  <c r="CW382" i="1" s="1"/>
  <c r="V382" i="1" s="1"/>
  <c r="AJ382" i="1"/>
  <c r="CX382" i="1" s="1"/>
  <c r="W382" i="1" s="1"/>
  <c r="CR382" i="1"/>
  <c r="Q382" i="1" s="1"/>
  <c r="CT382" i="1"/>
  <c r="S382" i="1" s="1"/>
  <c r="CY382" i="1" s="1"/>
  <c r="X382" i="1" s="1"/>
  <c r="CU382" i="1"/>
  <c r="T382" i="1" s="1"/>
  <c r="CV382" i="1"/>
  <c r="CZ382" i="1"/>
  <c r="Y382" i="1" s="1"/>
  <c r="FR382" i="1"/>
  <c r="GL382" i="1"/>
  <c r="GO382" i="1"/>
  <c r="GP382" i="1"/>
  <c r="GV382" i="1"/>
  <c r="GX382" i="1" s="1"/>
  <c r="I383" i="1"/>
  <c r="T383" i="1"/>
  <c r="AC383" i="1"/>
  <c r="AD383" i="1"/>
  <c r="AE383" i="1"/>
  <c r="AF383" i="1"/>
  <c r="AG383" i="1"/>
  <c r="AH383" i="1"/>
  <c r="CV383" i="1" s="1"/>
  <c r="U383" i="1" s="1"/>
  <c r="AI383" i="1"/>
  <c r="CW383" i="1" s="1"/>
  <c r="V383" i="1" s="1"/>
  <c r="AJ383" i="1"/>
  <c r="CX383" i="1" s="1"/>
  <c r="W383" i="1" s="1"/>
  <c r="CQ383" i="1"/>
  <c r="P383" i="1" s="1"/>
  <c r="CS383" i="1"/>
  <c r="R383" i="1" s="1"/>
  <c r="GK383" i="1" s="1"/>
  <c r="CT383" i="1"/>
  <c r="S383" i="1" s="1"/>
  <c r="CZ383" i="1" s="1"/>
  <c r="Y383" i="1" s="1"/>
  <c r="CU383" i="1"/>
  <c r="FR383" i="1"/>
  <c r="GL383" i="1"/>
  <c r="GO383" i="1"/>
  <c r="GP383" i="1"/>
  <c r="CD425" i="1" s="1"/>
  <c r="CD305" i="1" s="1"/>
  <c r="GV383" i="1"/>
  <c r="GX383" i="1"/>
  <c r="I384" i="1"/>
  <c r="S384" i="1"/>
  <c r="AC384" i="1"/>
  <c r="AD384" i="1"/>
  <c r="AE384" i="1"/>
  <c r="AF384" i="1"/>
  <c r="AG384" i="1"/>
  <c r="CU384" i="1" s="1"/>
  <c r="T384" i="1" s="1"/>
  <c r="AH384" i="1"/>
  <c r="CV384" i="1" s="1"/>
  <c r="U384" i="1" s="1"/>
  <c r="AI384" i="1"/>
  <c r="CW384" i="1" s="1"/>
  <c r="V384" i="1" s="1"/>
  <c r="AJ384" i="1"/>
  <c r="CR384" i="1"/>
  <c r="Q384" i="1" s="1"/>
  <c r="CS384" i="1"/>
  <c r="R384" i="1" s="1"/>
  <c r="GK384" i="1" s="1"/>
  <c r="CT384" i="1"/>
  <c r="CX384" i="1"/>
  <c r="W384" i="1" s="1"/>
  <c r="FR384" i="1"/>
  <c r="GL384" i="1"/>
  <c r="GO384" i="1"/>
  <c r="GP384" i="1"/>
  <c r="GV384" i="1"/>
  <c r="GX384" i="1"/>
  <c r="I385" i="1"/>
  <c r="R385" i="1"/>
  <c r="GK385" i="1" s="1"/>
  <c r="AB385" i="1"/>
  <c r="AC385" i="1"/>
  <c r="AD385" i="1"/>
  <c r="AE385" i="1"/>
  <c r="AF385" i="1"/>
  <c r="CT385" i="1" s="1"/>
  <c r="S385" i="1" s="1"/>
  <c r="AG385" i="1"/>
  <c r="CU385" i="1" s="1"/>
  <c r="T385" i="1" s="1"/>
  <c r="AH385" i="1"/>
  <c r="CV385" i="1" s="1"/>
  <c r="U385" i="1" s="1"/>
  <c r="AI385" i="1"/>
  <c r="AJ385" i="1"/>
  <c r="CX385" i="1" s="1"/>
  <c r="W385" i="1" s="1"/>
  <c r="CQ385" i="1"/>
  <c r="P385" i="1" s="1"/>
  <c r="CR385" i="1"/>
  <c r="Q385" i="1" s="1"/>
  <c r="CS385" i="1"/>
  <c r="CW385" i="1"/>
  <c r="V385" i="1" s="1"/>
  <c r="FR385" i="1"/>
  <c r="GL385" i="1"/>
  <c r="GO385" i="1"/>
  <c r="GP385" i="1"/>
  <c r="GV385" i="1"/>
  <c r="GX385" i="1"/>
  <c r="I386" i="1"/>
  <c r="Q386" i="1"/>
  <c r="AC386" i="1"/>
  <c r="AB386" i="1" s="1"/>
  <c r="AD386" i="1"/>
  <c r="AE386" i="1"/>
  <c r="CS386" i="1" s="1"/>
  <c r="R386" i="1" s="1"/>
  <c r="GK386" i="1" s="1"/>
  <c r="AF386" i="1"/>
  <c r="CT386" i="1" s="1"/>
  <c r="S386" i="1" s="1"/>
  <c r="AG386" i="1"/>
  <c r="CU386" i="1" s="1"/>
  <c r="T386" i="1" s="1"/>
  <c r="AH386" i="1"/>
  <c r="AI386" i="1"/>
  <c r="CW386" i="1" s="1"/>
  <c r="V386" i="1" s="1"/>
  <c r="AJ386" i="1"/>
  <c r="CQ386" i="1"/>
  <c r="P386" i="1" s="1"/>
  <c r="CR386" i="1"/>
  <c r="CV386" i="1"/>
  <c r="U386" i="1" s="1"/>
  <c r="CX386" i="1"/>
  <c r="W386" i="1" s="1"/>
  <c r="FR386" i="1"/>
  <c r="GL386" i="1"/>
  <c r="GO386" i="1"/>
  <c r="GP386" i="1"/>
  <c r="GV386" i="1"/>
  <c r="GX386" i="1" s="1"/>
  <c r="D388" i="1"/>
  <c r="C390" i="1"/>
  <c r="D390" i="1"/>
  <c r="E390" i="1"/>
  <c r="Z390" i="1"/>
  <c r="AA390" i="1"/>
  <c r="AM390" i="1"/>
  <c r="AN390" i="1"/>
  <c r="BD390" i="1"/>
  <c r="BE390" i="1"/>
  <c r="BF390" i="1"/>
  <c r="BG390" i="1"/>
  <c r="BH390" i="1"/>
  <c r="BI390" i="1"/>
  <c r="BJ390" i="1"/>
  <c r="BK390" i="1"/>
  <c r="BL390" i="1"/>
  <c r="BM390" i="1"/>
  <c r="BN390" i="1"/>
  <c r="BO390" i="1"/>
  <c r="BP390" i="1"/>
  <c r="BQ390" i="1"/>
  <c r="BR390" i="1"/>
  <c r="BS390" i="1"/>
  <c r="BT390" i="1"/>
  <c r="BU390" i="1"/>
  <c r="BV390" i="1"/>
  <c r="BW390" i="1"/>
  <c r="BX390" i="1"/>
  <c r="CL390" i="1"/>
  <c r="CM390" i="1"/>
  <c r="CN390" i="1"/>
  <c r="CO390" i="1"/>
  <c r="CP390" i="1"/>
  <c r="CQ390" i="1"/>
  <c r="CR390" i="1"/>
  <c r="CS390" i="1"/>
  <c r="CT390" i="1"/>
  <c r="CU390" i="1"/>
  <c r="CV390" i="1"/>
  <c r="CW390" i="1"/>
  <c r="CX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DU390" i="1"/>
  <c r="DV390" i="1"/>
  <c r="DW390" i="1"/>
  <c r="DX390" i="1"/>
  <c r="DY390" i="1"/>
  <c r="DZ390" i="1"/>
  <c r="EA390" i="1"/>
  <c r="EB390" i="1"/>
  <c r="EC390" i="1"/>
  <c r="ED390" i="1"/>
  <c r="EE390" i="1"/>
  <c r="EF390" i="1"/>
  <c r="EG390" i="1"/>
  <c r="EH390" i="1"/>
  <c r="EI390" i="1"/>
  <c r="EJ390" i="1"/>
  <c r="EK390" i="1"/>
  <c r="EL390" i="1"/>
  <c r="EM390" i="1"/>
  <c r="EN390" i="1"/>
  <c r="EO390" i="1"/>
  <c r="EP390" i="1"/>
  <c r="EQ390" i="1"/>
  <c r="ER390" i="1"/>
  <c r="ES390" i="1"/>
  <c r="ET390" i="1"/>
  <c r="EU390" i="1"/>
  <c r="EV390" i="1"/>
  <c r="EW390" i="1"/>
  <c r="EX390" i="1"/>
  <c r="EY390" i="1"/>
  <c r="EZ390" i="1"/>
  <c r="FA390" i="1"/>
  <c r="FB390" i="1"/>
  <c r="FC390" i="1"/>
  <c r="FD390" i="1"/>
  <c r="FE390" i="1"/>
  <c r="FF390" i="1"/>
  <c r="FG390" i="1"/>
  <c r="FH390" i="1"/>
  <c r="FI390" i="1"/>
  <c r="FJ390" i="1"/>
  <c r="FK390" i="1"/>
  <c r="FL390" i="1"/>
  <c r="FM390" i="1"/>
  <c r="FN390" i="1"/>
  <c r="FO390" i="1"/>
  <c r="FP390" i="1"/>
  <c r="FQ390" i="1"/>
  <c r="FR390" i="1"/>
  <c r="FS390" i="1"/>
  <c r="FT390" i="1"/>
  <c r="FU390" i="1"/>
  <c r="FV390" i="1"/>
  <c r="FW390" i="1"/>
  <c r="FX390" i="1"/>
  <c r="FY390" i="1"/>
  <c r="FZ390" i="1"/>
  <c r="GA390" i="1"/>
  <c r="GB390" i="1"/>
  <c r="GC390" i="1"/>
  <c r="GD390" i="1"/>
  <c r="GE390" i="1"/>
  <c r="GF390" i="1"/>
  <c r="GG390" i="1"/>
  <c r="GH390" i="1"/>
  <c r="GI390" i="1"/>
  <c r="GJ390" i="1"/>
  <c r="GK390" i="1"/>
  <c r="GL390" i="1"/>
  <c r="GM390" i="1"/>
  <c r="GN390" i="1"/>
  <c r="GO390" i="1"/>
  <c r="GP390" i="1"/>
  <c r="GQ390" i="1"/>
  <c r="GR390" i="1"/>
  <c r="GS390" i="1"/>
  <c r="GT390" i="1"/>
  <c r="GU390" i="1"/>
  <c r="GV390" i="1"/>
  <c r="GW390" i="1"/>
  <c r="GX390" i="1"/>
  <c r="R392" i="1"/>
  <c r="GK392" i="1" s="1"/>
  <c r="AB392" i="1"/>
  <c r="AC392" i="1"/>
  <c r="AD392" i="1"/>
  <c r="AE392" i="1"/>
  <c r="AF392" i="1"/>
  <c r="CT392" i="1" s="1"/>
  <c r="S392" i="1" s="1"/>
  <c r="AG392" i="1"/>
  <c r="CU392" i="1" s="1"/>
  <c r="T392" i="1" s="1"/>
  <c r="AG396" i="1" s="1"/>
  <c r="AH392" i="1"/>
  <c r="CV392" i="1" s="1"/>
  <c r="U392" i="1" s="1"/>
  <c r="AI392" i="1"/>
  <c r="AJ392" i="1"/>
  <c r="CX392" i="1" s="1"/>
  <c r="W392" i="1" s="1"/>
  <c r="CQ392" i="1"/>
  <c r="P392" i="1" s="1"/>
  <c r="CR392" i="1"/>
  <c r="Q392" i="1" s="1"/>
  <c r="CS392" i="1"/>
  <c r="CW392" i="1"/>
  <c r="V392" i="1" s="1"/>
  <c r="FR392" i="1"/>
  <c r="GL392" i="1"/>
  <c r="GO392" i="1"/>
  <c r="GP392" i="1"/>
  <c r="GV392" i="1"/>
  <c r="GX392" i="1"/>
  <c r="R393" i="1"/>
  <c r="GK393" i="1" s="1"/>
  <c r="AB393" i="1"/>
  <c r="AC393" i="1"/>
  <c r="AD393" i="1"/>
  <c r="AE393" i="1"/>
  <c r="AF393" i="1"/>
  <c r="CT393" i="1" s="1"/>
  <c r="S393" i="1" s="1"/>
  <c r="AG393" i="1"/>
  <c r="CU393" i="1" s="1"/>
  <c r="T393" i="1" s="1"/>
  <c r="AH393" i="1"/>
  <c r="CV393" i="1" s="1"/>
  <c r="U393" i="1" s="1"/>
  <c r="AI393" i="1"/>
  <c r="AJ393" i="1"/>
  <c r="CX393" i="1" s="1"/>
  <c r="W393" i="1" s="1"/>
  <c r="CQ393" i="1"/>
  <c r="P393" i="1" s="1"/>
  <c r="CR393" i="1"/>
  <c r="Q393" i="1" s="1"/>
  <c r="CS393" i="1"/>
  <c r="CW393" i="1"/>
  <c r="V393" i="1" s="1"/>
  <c r="FR393" i="1"/>
  <c r="GL393" i="1"/>
  <c r="GN393" i="1"/>
  <c r="GO393" i="1"/>
  <c r="GV393" i="1"/>
  <c r="GX393" i="1"/>
  <c r="R394" i="1"/>
  <c r="GK394" i="1" s="1"/>
  <c r="AB394" i="1"/>
  <c r="AC394" i="1"/>
  <c r="AD394" i="1"/>
  <c r="AE394" i="1"/>
  <c r="AF394" i="1"/>
  <c r="CT394" i="1" s="1"/>
  <c r="S394" i="1" s="1"/>
  <c r="AG394" i="1"/>
  <c r="CU394" i="1" s="1"/>
  <c r="T394" i="1" s="1"/>
  <c r="AH394" i="1"/>
  <c r="CV394" i="1" s="1"/>
  <c r="U394" i="1" s="1"/>
  <c r="AI394" i="1"/>
  <c r="AJ394" i="1"/>
  <c r="CX394" i="1" s="1"/>
  <c r="W394" i="1" s="1"/>
  <c r="CQ394" i="1"/>
  <c r="P394" i="1" s="1"/>
  <c r="CR394" i="1"/>
  <c r="Q394" i="1" s="1"/>
  <c r="CS394" i="1"/>
  <c r="CW394" i="1"/>
  <c r="V394" i="1" s="1"/>
  <c r="FR394" i="1"/>
  <c r="GL394" i="1"/>
  <c r="GN394" i="1"/>
  <c r="GO394" i="1"/>
  <c r="GV394" i="1"/>
  <c r="GX394" i="1"/>
  <c r="B396" i="1"/>
  <c r="B390" i="1" s="1"/>
  <c r="C396" i="1"/>
  <c r="D396" i="1"/>
  <c r="F396" i="1"/>
  <c r="F390" i="1" s="1"/>
  <c r="G396" i="1"/>
  <c r="G390" i="1" s="1"/>
  <c r="AO396" i="1"/>
  <c r="BA396" i="1"/>
  <c r="BA390" i="1" s="1"/>
  <c r="BX396" i="1"/>
  <c r="BY396" i="1"/>
  <c r="BZ396" i="1"/>
  <c r="AQ396" i="1" s="1"/>
  <c r="CC396" i="1"/>
  <c r="AT396" i="1" s="1"/>
  <c r="CG396" i="1"/>
  <c r="CJ396" i="1"/>
  <c r="CJ390" i="1" s="1"/>
  <c r="CK396" i="1"/>
  <c r="BB396" i="1" s="1"/>
  <c r="CL396" i="1"/>
  <c r="BC396" i="1" s="1"/>
  <c r="F416" i="1"/>
  <c r="B425" i="1"/>
  <c r="B305" i="1" s="1"/>
  <c r="C425" i="1"/>
  <c r="C305" i="1" s="1"/>
  <c r="D425" i="1"/>
  <c r="D305" i="1" s="1"/>
  <c r="F425" i="1"/>
  <c r="F305" i="1" s="1"/>
  <c r="G425" i="1"/>
  <c r="G305" i="1" s="1"/>
  <c r="BB425" i="1"/>
  <c r="BX425" i="1"/>
  <c r="CK425" i="1"/>
  <c r="CK305" i="1" s="1"/>
  <c r="CL425" i="1"/>
  <c r="CL305" i="1" s="1"/>
  <c r="D454" i="1"/>
  <c r="E456" i="1"/>
  <c r="Z456" i="1"/>
  <c r="AA456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BD456" i="1"/>
  <c r="BE456" i="1"/>
  <c r="BF456" i="1"/>
  <c r="BG456" i="1"/>
  <c r="BH456" i="1"/>
  <c r="BI456" i="1"/>
  <c r="BJ456" i="1"/>
  <c r="BK456" i="1"/>
  <c r="BL456" i="1"/>
  <c r="BM456" i="1"/>
  <c r="BN456" i="1"/>
  <c r="BO456" i="1"/>
  <c r="BP456" i="1"/>
  <c r="BQ456" i="1"/>
  <c r="BR456" i="1"/>
  <c r="BS456" i="1"/>
  <c r="BT456" i="1"/>
  <c r="BU456" i="1"/>
  <c r="BV456" i="1"/>
  <c r="BW456" i="1"/>
  <c r="BX456" i="1"/>
  <c r="BY456" i="1"/>
  <c r="BZ456" i="1"/>
  <c r="CA456" i="1"/>
  <c r="CB456" i="1"/>
  <c r="CC456" i="1"/>
  <c r="CD456" i="1"/>
  <c r="CE456" i="1"/>
  <c r="CF456" i="1"/>
  <c r="CG456" i="1"/>
  <c r="CH456" i="1"/>
  <c r="CI456" i="1"/>
  <c r="CJ456" i="1"/>
  <c r="CK456" i="1"/>
  <c r="CL456" i="1"/>
  <c r="CM456" i="1"/>
  <c r="CN456" i="1"/>
  <c r="CO456" i="1"/>
  <c r="CP456" i="1"/>
  <c r="CQ456" i="1"/>
  <c r="CR456" i="1"/>
  <c r="CS456" i="1"/>
  <c r="CT456" i="1"/>
  <c r="CU456" i="1"/>
  <c r="CV456" i="1"/>
  <c r="CW456" i="1"/>
  <c r="CX456" i="1"/>
  <c r="CY456" i="1"/>
  <c r="CZ456" i="1"/>
  <c r="DA456" i="1"/>
  <c r="DB456" i="1"/>
  <c r="DC456" i="1"/>
  <c r="DD456" i="1"/>
  <c r="DE456" i="1"/>
  <c r="DF456" i="1"/>
  <c r="DG456" i="1"/>
  <c r="DH456" i="1"/>
  <c r="DI456" i="1"/>
  <c r="DJ456" i="1"/>
  <c r="DK456" i="1"/>
  <c r="DL456" i="1"/>
  <c r="DM456" i="1"/>
  <c r="DN456" i="1"/>
  <c r="DO456" i="1"/>
  <c r="DP456" i="1"/>
  <c r="DQ456" i="1"/>
  <c r="DR456" i="1"/>
  <c r="DS456" i="1"/>
  <c r="DT456" i="1"/>
  <c r="DU456" i="1"/>
  <c r="DV456" i="1"/>
  <c r="DW456" i="1"/>
  <c r="DX456" i="1"/>
  <c r="DY456" i="1"/>
  <c r="DZ456" i="1"/>
  <c r="EA456" i="1"/>
  <c r="EB456" i="1"/>
  <c r="EC456" i="1"/>
  <c r="ED456" i="1"/>
  <c r="EE456" i="1"/>
  <c r="EF456" i="1"/>
  <c r="EG456" i="1"/>
  <c r="EH456" i="1"/>
  <c r="EI456" i="1"/>
  <c r="EJ456" i="1"/>
  <c r="EK456" i="1"/>
  <c r="EL456" i="1"/>
  <c r="EM456" i="1"/>
  <c r="EN456" i="1"/>
  <c r="EO456" i="1"/>
  <c r="EP456" i="1"/>
  <c r="EQ456" i="1"/>
  <c r="ER456" i="1"/>
  <c r="ES456" i="1"/>
  <c r="ET456" i="1"/>
  <c r="EU456" i="1"/>
  <c r="EV456" i="1"/>
  <c r="EW456" i="1"/>
  <c r="EX456" i="1"/>
  <c r="EY456" i="1"/>
  <c r="EZ456" i="1"/>
  <c r="FA456" i="1"/>
  <c r="FB456" i="1"/>
  <c r="FC456" i="1"/>
  <c r="FD456" i="1"/>
  <c r="FE456" i="1"/>
  <c r="FF456" i="1"/>
  <c r="FG456" i="1"/>
  <c r="FH456" i="1"/>
  <c r="FI456" i="1"/>
  <c r="FJ456" i="1"/>
  <c r="FK456" i="1"/>
  <c r="FL456" i="1"/>
  <c r="FM456" i="1"/>
  <c r="FN456" i="1"/>
  <c r="FO456" i="1"/>
  <c r="FP456" i="1"/>
  <c r="FQ456" i="1"/>
  <c r="FR456" i="1"/>
  <c r="FS456" i="1"/>
  <c r="FT456" i="1"/>
  <c r="FU456" i="1"/>
  <c r="FV456" i="1"/>
  <c r="FW456" i="1"/>
  <c r="FX456" i="1"/>
  <c r="FY456" i="1"/>
  <c r="FZ456" i="1"/>
  <c r="GA456" i="1"/>
  <c r="GB456" i="1"/>
  <c r="GC456" i="1"/>
  <c r="GD456" i="1"/>
  <c r="GE456" i="1"/>
  <c r="GF456" i="1"/>
  <c r="GG456" i="1"/>
  <c r="GH456" i="1"/>
  <c r="GI456" i="1"/>
  <c r="GJ456" i="1"/>
  <c r="GK456" i="1"/>
  <c r="GL456" i="1"/>
  <c r="GM456" i="1"/>
  <c r="GN456" i="1"/>
  <c r="GO456" i="1"/>
  <c r="GP456" i="1"/>
  <c r="GQ456" i="1"/>
  <c r="GR456" i="1"/>
  <c r="GS456" i="1"/>
  <c r="GT456" i="1"/>
  <c r="GU456" i="1"/>
  <c r="GV456" i="1"/>
  <c r="GW456" i="1"/>
  <c r="GX456" i="1"/>
  <c r="D458" i="1"/>
  <c r="E460" i="1"/>
  <c r="Z460" i="1"/>
  <c r="AA460" i="1"/>
  <c r="AM460" i="1"/>
  <c r="AN460" i="1"/>
  <c r="BD460" i="1"/>
  <c r="BE460" i="1"/>
  <c r="BF460" i="1"/>
  <c r="BG460" i="1"/>
  <c r="BH460" i="1"/>
  <c r="BI460" i="1"/>
  <c r="BJ460" i="1"/>
  <c r="BK460" i="1"/>
  <c r="BL460" i="1"/>
  <c r="BM460" i="1"/>
  <c r="BN460" i="1"/>
  <c r="BO460" i="1"/>
  <c r="BP460" i="1"/>
  <c r="BQ460" i="1"/>
  <c r="BR460" i="1"/>
  <c r="BS460" i="1"/>
  <c r="BT460" i="1"/>
  <c r="BU460" i="1"/>
  <c r="BV460" i="1"/>
  <c r="BW460" i="1"/>
  <c r="CM460" i="1"/>
  <c r="CN460" i="1"/>
  <c r="CO460" i="1"/>
  <c r="CP460" i="1"/>
  <c r="CQ460" i="1"/>
  <c r="CR460" i="1"/>
  <c r="CS460" i="1"/>
  <c r="CT460" i="1"/>
  <c r="CU460" i="1"/>
  <c r="CV460" i="1"/>
  <c r="CW460" i="1"/>
  <c r="CX460" i="1"/>
  <c r="CY460" i="1"/>
  <c r="CZ460" i="1"/>
  <c r="DA460" i="1"/>
  <c r="DB460" i="1"/>
  <c r="DC460" i="1"/>
  <c r="DD460" i="1"/>
  <c r="DE460" i="1"/>
  <c r="DF460" i="1"/>
  <c r="DG460" i="1"/>
  <c r="DH460" i="1"/>
  <c r="DI460" i="1"/>
  <c r="DJ460" i="1"/>
  <c r="DK460" i="1"/>
  <c r="DL460" i="1"/>
  <c r="DM460" i="1"/>
  <c r="DN460" i="1"/>
  <c r="DO460" i="1"/>
  <c r="DP460" i="1"/>
  <c r="DQ460" i="1"/>
  <c r="DR460" i="1"/>
  <c r="DS460" i="1"/>
  <c r="DT460" i="1"/>
  <c r="DU460" i="1"/>
  <c r="DV460" i="1"/>
  <c r="DW460" i="1"/>
  <c r="DX460" i="1"/>
  <c r="DY460" i="1"/>
  <c r="DZ460" i="1"/>
  <c r="EA460" i="1"/>
  <c r="EB460" i="1"/>
  <c r="EC460" i="1"/>
  <c r="ED460" i="1"/>
  <c r="EE460" i="1"/>
  <c r="EF460" i="1"/>
  <c r="EG460" i="1"/>
  <c r="EH460" i="1"/>
  <c r="EI460" i="1"/>
  <c r="EJ460" i="1"/>
  <c r="EK460" i="1"/>
  <c r="EL460" i="1"/>
  <c r="EM460" i="1"/>
  <c r="EN460" i="1"/>
  <c r="EO460" i="1"/>
  <c r="EP460" i="1"/>
  <c r="EQ460" i="1"/>
  <c r="ER460" i="1"/>
  <c r="ES460" i="1"/>
  <c r="ET460" i="1"/>
  <c r="EU460" i="1"/>
  <c r="EV460" i="1"/>
  <c r="EW460" i="1"/>
  <c r="EX460" i="1"/>
  <c r="EY460" i="1"/>
  <c r="EZ460" i="1"/>
  <c r="FA460" i="1"/>
  <c r="FB460" i="1"/>
  <c r="FC460" i="1"/>
  <c r="FD460" i="1"/>
  <c r="FE460" i="1"/>
  <c r="FF460" i="1"/>
  <c r="FG460" i="1"/>
  <c r="FH460" i="1"/>
  <c r="FI460" i="1"/>
  <c r="FJ460" i="1"/>
  <c r="FK460" i="1"/>
  <c r="FL460" i="1"/>
  <c r="FM460" i="1"/>
  <c r="FN460" i="1"/>
  <c r="FO460" i="1"/>
  <c r="FP460" i="1"/>
  <c r="FQ460" i="1"/>
  <c r="FR460" i="1"/>
  <c r="FS460" i="1"/>
  <c r="FT460" i="1"/>
  <c r="FU460" i="1"/>
  <c r="FV460" i="1"/>
  <c r="FW460" i="1"/>
  <c r="FX460" i="1"/>
  <c r="FY460" i="1"/>
  <c r="FZ460" i="1"/>
  <c r="GA460" i="1"/>
  <c r="GB460" i="1"/>
  <c r="GC460" i="1"/>
  <c r="GD460" i="1"/>
  <c r="GE460" i="1"/>
  <c r="GF460" i="1"/>
  <c r="GG460" i="1"/>
  <c r="GH460" i="1"/>
  <c r="GI460" i="1"/>
  <c r="GJ460" i="1"/>
  <c r="GK460" i="1"/>
  <c r="GL460" i="1"/>
  <c r="GM460" i="1"/>
  <c r="GN460" i="1"/>
  <c r="GO460" i="1"/>
  <c r="GP460" i="1"/>
  <c r="GQ460" i="1"/>
  <c r="GR460" i="1"/>
  <c r="GS460" i="1"/>
  <c r="GT460" i="1"/>
  <c r="GU460" i="1"/>
  <c r="GV460" i="1"/>
  <c r="GW460" i="1"/>
  <c r="GX460" i="1"/>
  <c r="P462" i="1"/>
  <c r="V462" i="1"/>
  <c r="AC462" i="1"/>
  <c r="AD462" i="1"/>
  <c r="CR462" i="1" s="1"/>
  <c r="Q462" i="1" s="1"/>
  <c r="AE462" i="1"/>
  <c r="AF462" i="1"/>
  <c r="AG462" i="1"/>
  <c r="AH462" i="1"/>
  <c r="AI462" i="1"/>
  <c r="AJ462" i="1"/>
  <c r="CX462" i="1" s="1"/>
  <c r="W462" i="1" s="1"/>
  <c r="CQ462" i="1"/>
  <c r="CS462" i="1"/>
  <c r="R462" i="1" s="1"/>
  <c r="GK462" i="1" s="1"/>
  <c r="CU462" i="1"/>
  <c r="T462" i="1" s="1"/>
  <c r="CV462" i="1"/>
  <c r="U462" i="1" s="1"/>
  <c r="CW462" i="1"/>
  <c r="FR462" i="1"/>
  <c r="GL462" i="1"/>
  <c r="GO462" i="1"/>
  <c r="GP462" i="1"/>
  <c r="GV462" i="1"/>
  <c r="GX462" i="1"/>
  <c r="I463" i="1"/>
  <c r="U463" i="1"/>
  <c r="W463" i="1"/>
  <c r="AC463" i="1"/>
  <c r="AB463" i="1" s="1"/>
  <c r="AD463" i="1"/>
  <c r="AE463" i="1"/>
  <c r="CS463" i="1" s="1"/>
  <c r="R463" i="1" s="1"/>
  <c r="GK463" i="1" s="1"/>
  <c r="AF463" i="1"/>
  <c r="AG463" i="1"/>
  <c r="AH463" i="1"/>
  <c r="AI463" i="1"/>
  <c r="CW463" i="1" s="1"/>
  <c r="V463" i="1" s="1"/>
  <c r="AJ463" i="1"/>
  <c r="CR463" i="1"/>
  <c r="Q463" i="1" s="1"/>
  <c r="CT463" i="1"/>
  <c r="S463" i="1" s="1"/>
  <c r="CY463" i="1" s="1"/>
  <c r="X463" i="1" s="1"/>
  <c r="CU463" i="1"/>
  <c r="T463" i="1" s="1"/>
  <c r="CV463" i="1"/>
  <c r="CX463" i="1"/>
  <c r="FR463" i="1"/>
  <c r="GL463" i="1"/>
  <c r="GO463" i="1"/>
  <c r="GP463" i="1"/>
  <c r="GV463" i="1"/>
  <c r="GX463" i="1" s="1"/>
  <c r="U464" i="1"/>
  <c r="W464" i="1"/>
  <c r="AC464" i="1"/>
  <c r="AB464" i="1" s="1"/>
  <c r="AD464" i="1"/>
  <c r="AE464" i="1"/>
  <c r="CS464" i="1" s="1"/>
  <c r="R464" i="1" s="1"/>
  <c r="AF464" i="1"/>
  <c r="AG464" i="1"/>
  <c r="AH464" i="1"/>
  <c r="AI464" i="1"/>
  <c r="CW464" i="1" s="1"/>
  <c r="V464" i="1" s="1"/>
  <c r="AJ464" i="1"/>
  <c r="CR464" i="1"/>
  <c r="Q464" i="1" s="1"/>
  <c r="CT464" i="1"/>
  <c r="S464" i="1" s="1"/>
  <c r="CY464" i="1" s="1"/>
  <c r="X464" i="1" s="1"/>
  <c r="CU464" i="1"/>
  <c r="T464" i="1" s="1"/>
  <c r="CV464" i="1"/>
  <c r="CX464" i="1"/>
  <c r="CZ464" i="1"/>
  <c r="Y464" i="1" s="1"/>
  <c r="FR464" i="1"/>
  <c r="GL464" i="1"/>
  <c r="GO464" i="1"/>
  <c r="GP464" i="1"/>
  <c r="GV464" i="1"/>
  <c r="GX464" i="1" s="1"/>
  <c r="I465" i="1"/>
  <c r="T465" i="1"/>
  <c r="V465" i="1"/>
  <c r="AC465" i="1"/>
  <c r="AD465" i="1"/>
  <c r="AE465" i="1"/>
  <c r="AF465" i="1"/>
  <c r="AG465" i="1"/>
  <c r="AH465" i="1"/>
  <c r="CV465" i="1" s="1"/>
  <c r="U465" i="1" s="1"/>
  <c r="AI465" i="1"/>
  <c r="AJ465" i="1"/>
  <c r="CX465" i="1" s="1"/>
  <c r="W465" i="1" s="1"/>
  <c r="CQ465" i="1"/>
  <c r="P465" i="1" s="1"/>
  <c r="CS465" i="1"/>
  <c r="R465" i="1" s="1"/>
  <c r="GK465" i="1" s="1"/>
  <c r="CT465" i="1"/>
  <c r="S465" i="1" s="1"/>
  <c r="CZ465" i="1" s="1"/>
  <c r="Y465" i="1" s="1"/>
  <c r="CU465" i="1"/>
  <c r="CW465" i="1"/>
  <c r="FR465" i="1"/>
  <c r="GL465" i="1"/>
  <c r="GO465" i="1"/>
  <c r="GP465" i="1"/>
  <c r="GV465" i="1"/>
  <c r="GX465" i="1"/>
  <c r="I466" i="1"/>
  <c r="U466" i="1" s="1"/>
  <c r="V466" i="1"/>
  <c r="AC466" i="1"/>
  <c r="AD466" i="1"/>
  <c r="AE466" i="1"/>
  <c r="AF466" i="1"/>
  <c r="AG466" i="1"/>
  <c r="CU466" i="1" s="1"/>
  <c r="T466" i="1" s="1"/>
  <c r="AH466" i="1"/>
  <c r="AI466" i="1"/>
  <c r="AJ466" i="1"/>
  <c r="CR466" i="1"/>
  <c r="Q466" i="1" s="1"/>
  <c r="CS466" i="1"/>
  <c r="R466" i="1" s="1"/>
  <c r="GK466" i="1" s="1"/>
  <c r="CT466" i="1"/>
  <c r="S466" i="1" s="1"/>
  <c r="CV466" i="1"/>
  <c r="CW466" i="1"/>
  <c r="CX466" i="1"/>
  <c r="W466" i="1" s="1"/>
  <c r="FR466" i="1"/>
  <c r="GL466" i="1"/>
  <c r="GO466" i="1"/>
  <c r="GP466" i="1"/>
  <c r="GV466" i="1"/>
  <c r="GX466" i="1"/>
  <c r="S467" i="1"/>
  <c r="U467" i="1"/>
  <c r="V467" i="1"/>
  <c r="AC467" i="1"/>
  <c r="AD467" i="1"/>
  <c r="AE467" i="1"/>
  <c r="AF467" i="1"/>
  <c r="AG467" i="1"/>
  <c r="CU467" i="1" s="1"/>
  <c r="T467" i="1" s="1"/>
  <c r="AH467" i="1"/>
  <c r="AI467" i="1"/>
  <c r="AJ467" i="1"/>
  <c r="CR467" i="1"/>
  <c r="Q467" i="1" s="1"/>
  <c r="CS467" i="1"/>
  <c r="R467" i="1" s="1"/>
  <c r="GK467" i="1" s="1"/>
  <c r="CT467" i="1"/>
  <c r="CV467" i="1"/>
  <c r="CW467" i="1"/>
  <c r="CX467" i="1"/>
  <c r="W467" i="1" s="1"/>
  <c r="FR467" i="1"/>
  <c r="GL467" i="1"/>
  <c r="GO467" i="1"/>
  <c r="GP467" i="1"/>
  <c r="GV467" i="1"/>
  <c r="GX467" i="1"/>
  <c r="I468" i="1"/>
  <c r="R468" i="1" s="1"/>
  <c r="GK468" i="1" s="1"/>
  <c r="AB468" i="1"/>
  <c r="AC468" i="1"/>
  <c r="AD468" i="1"/>
  <c r="AE468" i="1"/>
  <c r="AF468" i="1"/>
  <c r="CT468" i="1" s="1"/>
  <c r="S468" i="1" s="1"/>
  <c r="CY468" i="1" s="1"/>
  <c r="X468" i="1" s="1"/>
  <c r="AG468" i="1"/>
  <c r="CU468" i="1" s="1"/>
  <c r="AH468" i="1"/>
  <c r="AI468" i="1"/>
  <c r="AJ468" i="1"/>
  <c r="CX468" i="1" s="1"/>
  <c r="W468" i="1" s="1"/>
  <c r="CQ468" i="1"/>
  <c r="CR468" i="1"/>
  <c r="CS468" i="1"/>
  <c r="CV468" i="1"/>
  <c r="CW468" i="1"/>
  <c r="V468" i="1" s="1"/>
  <c r="FR468" i="1"/>
  <c r="GL468" i="1"/>
  <c r="GO468" i="1"/>
  <c r="GP468" i="1"/>
  <c r="GV468" i="1"/>
  <c r="GX468" i="1" s="1"/>
  <c r="R469" i="1"/>
  <c r="GK469" i="1" s="1"/>
  <c r="T469" i="1"/>
  <c r="U469" i="1"/>
  <c r="AB469" i="1"/>
  <c r="AC469" i="1"/>
  <c r="AD469" i="1"/>
  <c r="AE469" i="1"/>
  <c r="AF469" i="1"/>
  <c r="CT469" i="1" s="1"/>
  <c r="S469" i="1" s="1"/>
  <c r="CY469" i="1" s="1"/>
  <c r="X469" i="1" s="1"/>
  <c r="AG469" i="1"/>
  <c r="AH469" i="1"/>
  <c r="AI469" i="1"/>
  <c r="AJ469" i="1"/>
  <c r="CX469" i="1" s="1"/>
  <c r="W469" i="1" s="1"/>
  <c r="CQ469" i="1"/>
  <c r="P469" i="1" s="1"/>
  <c r="CR469" i="1"/>
  <c r="Q469" i="1" s="1"/>
  <c r="CS469" i="1"/>
  <c r="CU469" i="1"/>
  <c r="CV469" i="1"/>
  <c r="CW469" i="1"/>
  <c r="V469" i="1" s="1"/>
  <c r="FR469" i="1"/>
  <c r="GL469" i="1"/>
  <c r="GO469" i="1"/>
  <c r="GP469" i="1"/>
  <c r="GV469" i="1"/>
  <c r="GX469" i="1"/>
  <c r="I470" i="1"/>
  <c r="S470" i="1"/>
  <c r="CZ470" i="1" s="1"/>
  <c r="Y470" i="1" s="1"/>
  <c r="T470" i="1"/>
  <c r="AC470" i="1"/>
  <c r="AD470" i="1"/>
  <c r="CR470" i="1" s="1"/>
  <c r="Q470" i="1" s="1"/>
  <c r="AE470" i="1"/>
  <c r="CS470" i="1" s="1"/>
  <c r="R470" i="1" s="1"/>
  <c r="GK470" i="1" s="1"/>
  <c r="AF470" i="1"/>
  <c r="AG470" i="1"/>
  <c r="AH470" i="1"/>
  <c r="AI470" i="1"/>
  <c r="CW470" i="1" s="1"/>
  <c r="V470" i="1" s="1"/>
  <c r="AJ470" i="1"/>
  <c r="CQ470" i="1"/>
  <c r="P470" i="1" s="1"/>
  <c r="CP470" i="1" s="1"/>
  <c r="O470" i="1" s="1"/>
  <c r="CT470" i="1"/>
  <c r="CU470" i="1"/>
  <c r="CV470" i="1"/>
  <c r="U470" i="1" s="1"/>
  <c r="CX470" i="1"/>
  <c r="W470" i="1" s="1"/>
  <c r="CY470" i="1"/>
  <c r="X470" i="1" s="1"/>
  <c r="FR470" i="1"/>
  <c r="GL470" i="1"/>
  <c r="GO470" i="1"/>
  <c r="GP470" i="1"/>
  <c r="GV470" i="1"/>
  <c r="GX470" i="1" s="1"/>
  <c r="T471" i="1"/>
  <c r="U471" i="1"/>
  <c r="AC471" i="1"/>
  <c r="AD471" i="1"/>
  <c r="CR471" i="1" s="1"/>
  <c r="Q471" i="1" s="1"/>
  <c r="AE471" i="1"/>
  <c r="CS471" i="1" s="1"/>
  <c r="R471" i="1" s="1"/>
  <c r="GK471" i="1" s="1"/>
  <c r="AF471" i="1"/>
  <c r="CT471" i="1" s="1"/>
  <c r="S471" i="1" s="1"/>
  <c r="AG471" i="1"/>
  <c r="AH471" i="1"/>
  <c r="AI471" i="1"/>
  <c r="CW471" i="1" s="1"/>
  <c r="V471" i="1" s="1"/>
  <c r="AJ471" i="1"/>
  <c r="CQ471" i="1"/>
  <c r="P471" i="1" s="1"/>
  <c r="CU471" i="1"/>
  <c r="CV471" i="1"/>
  <c r="CX471" i="1"/>
  <c r="W471" i="1" s="1"/>
  <c r="FR471" i="1"/>
  <c r="GL471" i="1"/>
  <c r="GO471" i="1"/>
  <c r="GP471" i="1"/>
  <c r="GV471" i="1"/>
  <c r="GX471" i="1" s="1"/>
  <c r="I472" i="1"/>
  <c r="S472" i="1"/>
  <c r="CZ472" i="1" s="1"/>
  <c r="Y472" i="1" s="1"/>
  <c r="T472" i="1"/>
  <c r="AC472" i="1"/>
  <c r="AD472" i="1"/>
  <c r="CR472" i="1" s="1"/>
  <c r="Q472" i="1" s="1"/>
  <c r="AE472" i="1"/>
  <c r="CS472" i="1" s="1"/>
  <c r="R472" i="1" s="1"/>
  <c r="GK472" i="1" s="1"/>
  <c r="AF472" i="1"/>
  <c r="AG472" i="1"/>
  <c r="AH472" i="1"/>
  <c r="CV472" i="1" s="1"/>
  <c r="U472" i="1" s="1"/>
  <c r="AI472" i="1"/>
  <c r="AJ472" i="1"/>
  <c r="CT472" i="1"/>
  <c r="CU472" i="1"/>
  <c r="CW472" i="1"/>
  <c r="V472" i="1" s="1"/>
  <c r="CX472" i="1"/>
  <c r="W472" i="1" s="1"/>
  <c r="FR472" i="1"/>
  <c r="GL472" i="1"/>
  <c r="GO472" i="1"/>
  <c r="GP472" i="1"/>
  <c r="GV472" i="1"/>
  <c r="GX472" i="1"/>
  <c r="I473" i="1"/>
  <c r="Q473" i="1"/>
  <c r="CP473" i="1" s="1"/>
  <c r="O473" i="1" s="1"/>
  <c r="R473" i="1"/>
  <c r="S473" i="1"/>
  <c r="AC473" i="1"/>
  <c r="CQ473" i="1" s="1"/>
  <c r="P473" i="1" s="1"/>
  <c r="AD473" i="1"/>
  <c r="AE473" i="1"/>
  <c r="AF473" i="1"/>
  <c r="AG473" i="1"/>
  <c r="CU473" i="1" s="1"/>
  <c r="T473" i="1" s="1"/>
  <c r="AH473" i="1"/>
  <c r="AI473" i="1"/>
  <c r="CW473" i="1" s="1"/>
  <c r="V473" i="1" s="1"/>
  <c r="AJ473" i="1"/>
  <c r="CR473" i="1"/>
  <c r="CS473" i="1"/>
  <c r="CT473" i="1"/>
  <c r="CV473" i="1"/>
  <c r="U473" i="1" s="1"/>
  <c r="CX473" i="1"/>
  <c r="W473" i="1" s="1"/>
  <c r="FR473" i="1"/>
  <c r="GK473" i="1"/>
  <c r="GL473" i="1"/>
  <c r="GO473" i="1"/>
  <c r="GP473" i="1"/>
  <c r="GV473" i="1"/>
  <c r="GX473" i="1"/>
  <c r="Q474" i="1"/>
  <c r="R474" i="1"/>
  <c r="GK474" i="1" s="1"/>
  <c r="AB474" i="1"/>
  <c r="AC474" i="1"/>
  <c r="CQ474" i="1" s="1"/>
  <c r="P474" i="1" s="1"/>
  <c r="AD474" i="1"/>
  <c r="AE474" i="1"/>
  <c r="AF474" i="1"/>
  <c r="AG474" i="1"/>
  <c r="AH474" i="1"/>
  <c r="AI474" i="1"/>
  <c r="AJ474" i="1"/>
  <c r="CR474" i="1"/>
  <c r="CS474" i="1"/>
  <c r="CT474" i="1"/>
  <c r="S474" i="1" s="1"/>
  <c r="CU474" i="1"/>
  <c r="T474" i="1" s="1"/>
  <c r="CV474" i="1"/>
  <c r="U474" i="1" s="1"/>
  <c r="CW474" i="1"/>
  <c r="V474" i="1" s="1"/>
  <c r="CX474" i="1"/>
  <c r="W474" i="1" s="1"/>
  <c r="FR474" i="1"/>
  <c r="GL474" i="1"/>
  <c r="GO474" i="1"/>
  <c r="GP474" i="1"/>
  <c r="GV474" i="1"/>
  <c r="GX474" i="1"/>
  <c r="I475" i="1"/>
  <c r="Q475" i="1" s="1"/>
  <c r="P475" i="1"/>
  <c r="R475" i="1"/>
  <c r="GK475" i="1" s="1"/>
  <c r="W475" i="1"/>
  <c r="AB475" i="1"/>
  <c r="AC475" i="1"/>
  <c r="CQ475" i="1" s="1"/>
  <c r="AD475" i="1"/>
  <c r="AE475" i="1"/>
  <c r="AF475" i="1"/>
  <c r="AG475" i="1"/>
  <c r="CU475" i="1" s="1"/>
  <c r="T475" i="1" s="1"/>
  <c r="AH475" i="1"/>
  <c r="AI475" i="1"/>
  <c r="CW475" i="1" s="1"/>
  <c r="V475" i="1" s="1"/>
  <c r="AJ475" i="1"/>
  <c r="CX475" i="1" s="1"/>
  <c r="CR475" i="1"/>
  <c r="CS475" i="1"/>
  <c r="CT475" i="1"/>
  <c r="S475" i="1" s="1"/>
  <c r="CV475" i="1"/>
  <c r="U475" i="1" s="1"/>
  <c r="FR475" i="1"/>
  <c r="GL475" i="1"/>
  <c r="GO475" i="1"/>
  <c r="GP475" i="1"/>
  <c r="GV475" i="1"/>
  <c r="GX475" i="1"/>
  <c r="I476" i="1"/>
  <c r="P476" i="1"/>
  <c r="Q476" i="1"/>
  <c r="V476" i="1"/>
  <c r="W476" i="1"/>
  <c r="AC476" i="1"/>
  <c r="AB476" i="1" s="1"/>
  <c r="AD476" i="1"/>
  <c r="AE476" i="1"/>
  <c r="AF476" i="1"/>
  <c r="AG476" i="1"/>
  <c r="AH476" i="1"/>
  <c r="AI476" i="1"/>
  <c r="CW476" i="1" s="1"/>
  <c r="AJ476" i="1"/>
  <c r="CQ476" i="1"/>
  <c r="CR476" i="1"/>
  <c r="CS476" i="1"/>
  <c r="R476" i="1" s="1"/>
  <c r="GK476" i="1" s="1"/>
  <c r="CT476" i="1"/>
  <c r="CU476" i="1"/>
  <c r="T476" i="1" s="1"/>
  <c r="CV476" i="1"/>
  <c r="U476" i="1" s="1"/>
  <c r="CX476" i="1"/>
  <c r="FR476" i="1"/>
  <c r="GL476" i="1"/>
  <c r="GO476" i="1"/>
  <c r="GP476" i="1"/>
  <c r="GV476" i="1"/>
  <c r="GX476" i="1" s="1"/>
  <c r="I477" i="1"/>
  <c r="AC477" i="1"/>
  <c r="AB477" i="1" s="1"/>
  <c r="AD477" i="1"/>
  <c r="AE477" i="1"/>
  <c r="AF477" i="1"/>
  <c r="AG477" i="1"/>
  <c r="AH477" i="1"/>
  <c r="CV477" i="1" s="1"/>
  <c r="AI477" i="1"/>
  <c r="AJ477" i="1"/>
  <c r="CQ477" i="1"/>
  <c r="P477" i="1" s="1"/>
  <c r="CR477" i="1"/>
  <c r="CS477" i="1"/>
  <c r="CT477" i="1"/>
  <c r="CU477" i="1"/>
  <c r="T477" i="1" s="1"/>
  <c r="CW477" i="1"/>
  <c r="CX477" i="1"/>
  <c r="W477" i="1" s="1"/>
  <c r="FR477" i="1"/>
  <c r="GL477" i="1"/>
  <c r="GO477" i="1"/>
  <c r="GP477" i="1"/>
  <c r="GV477" i="1"/>
  <c r="GX477" i="1" s="1"/>
  <c r="I478" i="1"/>
  <c r="AB478" i="1"/>
  <c r="AC478" i="1"/>
  <c r="AD478" i="1"/>
  <c r="CR478" i="1" s="1"/>
  <c r="Q478" i="1" s="1"/>
  <c r="AE478" i="1"/>
  <c r="AF478" i="1"/>
  <c r="CT478" i="1" s="1"/>
  <c r="S478" i="1" s="1"/>
  <c r="AG478" i="1"/>
  <c r="CU478" i="1" s="1"/>
  <c r="AH478" i="1"/>
  <c r="AI478" i="1"/>
  <c r="AJ478" i="1"/>
  <c r="CX478" i="1" s="1"/>
  <c r="W478" i="1" s="1"/>
  <c r="CQ478" i="1"/>
  <c r="CS478" i="1"/>
  <c r="R478" i="1" s="1"/>
  <c r="GK478" i="1" s="1"/>
  <c r="CV478" i="1"/>
  <c r="CW478" i="1"/>
  <c r="FR478" i="1"/>
  <c r="GL478" i="1"/>
  <c r="GO478" i="1"/>
  <c r="GP478" i="1"/>
  <c r="GV478" i="1"/>
  <c r="R479" i="1"/>
  <c r="GK479" i="1" s="1"/>
  <c r="V479" i="1"/>
  <c r="AC479" i="1"/>
  <c r="AD479" i="1"/>
  <c r="AB479" i="1" s="1"/>
  <c r="AE479" i="1"/>
  <c r="AF479" i="1"/>
  <c r="CT479" i="1" s="1"/>
  <c r="S479" i="1" s="1"/>
  <c r="AG479" i="1"/>
  <c r="AH479" i="1"/>
  <c r="CV479" i="1" s="1"/>
  <c r="U479" i="1" s="1"/>
  <c r="AI479" i="1"/>
  <c r="AJ479" i="1"/>
  <c r="CX479" i="1" s="1"/>
  <c r="W479" i="1" s="1"/>
  <c r="CQ479" i="1"/>
  <c r="P479" i="1" s="1"/>
  <c r="CS479" i="1"/>
  <c r="CU479" i="1"/>
  <c r="T479" i="1" s="1"/>
  <c r="CW479" i="1"/>
  <c r="FR479" i="1"/>
  <c r="GL479" i="1"/>
  <c r="GO479" i="1"/>
  <c r="GP479" i="1"/>
  <c r="GV479" i="1"/>
  <c r="GX479" i="1"/>
  <c r="I480" i="1"/>
  <c r="Q480" i="1"/>
  <c r="W480" i="1"/>
  <c r="AC480" i="1"/>
  <c r="AB480" i="1" s="1"/>
  <c r="AD480" i="1"/>
  <c r="AE480" i="1"/>
  <c r="CS480" i="1" s="1"/>
  <c r="R480" i="1" s="1"/>
  <c r="AF480" i="1"/>
  <c r="AG480" i="1"/>
  <c r="CU480" i="1" s="1"/>
  <c r="T480" i="1" s="1"/>
  <c r="AH480" i="1"/>
  <c r="AI480" i="1"/>
  <c r="CW480" i="1" s="1"/>
  <c r="V480" i="1" s="1"/>
  <c r="AJ480" i="1"/>
  <c r="CR480" i="1"/>
  <c r="CT480" i="1"/>
  <c r="S480" i="1" s="1"/>
  <c r="CV480" i="1"/>
  <c r="U480" i="1" s="1"/>
  <c r="CX480" i="1"/>
  <c r="FR480" i="1"/>
  <c r="GK480" i="1"/>
  <c r="GL480" i="1"/>
  <c r="GO480" i="1"/>
  <c r="GP480" i="1"/>
  <c r="GV480" i="1"/>
  <c r="GX480" i="1" s="1"/>
  <c r="I481" i="1"/>
  <c r="P481" i="1" s="1"/>
  <c r="V481" i="1"/>
  <c r="AC481" i="1"/>
  <c r="AD481" i="1"/>
  <c r="CR481" i="1" s="1"/>
  <c r="Q481" i="1" s="1"/>
  <c r="AE481" i="1"/>
  <c r="AF481" i="1"/>
  <c r="AG481" i="1"/>
  <c r="AH481" i="1"/>
  <c r="CV481" i="1" s="1"/>
  <c r="U481" i="1" s="1"/>
  <c r="AI481" i="1"/>
  <c r="AJ481" i="1"/>
  <c r="CX481" i="1" s="1"/>
  <c r="W481" i="1" s="1"/>
  <c r="CQ481" i="1"/>
  <c r="CS481" i="1"/>
  <c r="R481" i="1" s="1"/>
  <c r="GK481" i="1" s="1"/>
  <c r="CU481" i="1"/>
  <c r="T481" i="1" s="1"/>
  <c r="CW481" i="1"/>
  <c r="FR481" i="1"/>
  <c r="GL481" i="1"/>
  <c r="GO481" i="1"/>
  <c r="GP481" i="1"/>
  <c r="GV481" i="1"/>
  <c r="GX481" i="1"/>
  <c r="I482" i="1"/>
  <c r="U482" i="1"/>
  <c r="W482" i="1"/>
  <c r="AC482" i="1"/>
  <c r="AB482" i="1" s="1"/>
  <c r="AD482" i="1"/>
  <c r="AE482" i="1"/>
  <c r="CS482" i="1" s="1"/>
  <c r="R482" i="1" s="1"/>
  <c r="GK482" i="1" s="1"/>
  <c r="AF482" i="1"/>
  <c r="AG482" i="1"/>
  <c r="CU482" i="1" s="1"/>
  <c r="T482" i="1" s="1"/>
  <c r="AH482" i="1"/>
  <c r="AI482" i="1"/>
  <c r="CW482" i="1" s="1"/>
  <c r="V482" i="1" s="1"/>
  <c r="AJ482" i="1"/>
  <c r="CR482" i="1"/>
  <c r="Q482" i="1" s="1"/>
  <c r="CT482" i="1"/>
  <c r="S482" i="1" s="1"/>
  <c r="CY482" i="1" s="1"/>
  <c r="X482" i="1" s="1"/>
  <c r="CV482" i="1"/>
  <c r="CX482" i="1"/>
  <c r="CZ482" i="1"/>
  <c r="Y482" i="1" s="1"/>
  <c r="FR482" i="1"/>
  <c r="GL482" i="1"/>
  <c r="GO482" i="1"/>
  <c r="GP482" i="1"/>
  <c r="GV482" i="1"/>
  <c r="GX482" i="1" s="1"/>
  <c r="I483" i="1"/>
  <c r="T483" i="1"/>
  <c r="V483" i="1"/>
  <c r="AC483" i="1"/>
  <c r="AD483" i="1"/>
  <c r="AE483" i="1"/>
  <c r="AF483" i="1"/>
  <c r="CT483" i="1" s="1"/>
  <c r="S483" i="1" s="1"/>
  <c r="CZ483" i="1" s="1"/>
  <c r="Y483" i="1" s="1"/>
  <c r="AG483" i="1"/>
  <c r="AH483" i="1"/>
  <c r="CV483" i="1" s="1"/>
  <c r="U483" i="1" s="1"/>
  <c r="AI483" i="1"/>
  <c r="AJ483" i="1"/>
  <c r="CX483" i="1" s="1"/>
  <c r="W483" i="1" s="1"/>
  <c r="CQ483" i="1"/>
  <c r="P483" i="1" s="1"/>
  <c r="CS483" i="1"/>
  <c r="R483" i="1" s="1"/>
  <c r="GK483" i="1" s="1"/>
  <c r="CU483" i="1"/>
  <c r="CW483" i="1"/>
  <c r="FR483" i="1"/>
  <c r="GL483" i="1"/>
  <c r="GO483" i="1"/>
  <c r="GP483" i="1"/>
  <c r="GV483" i="1"/>
  <c r="GX483" i="1"/>
  <c r="T484" i="1"/>
  <c r="V484" i="1"/>
  <c r="AC484" i="1"/>
  <c r="AD484" i="1"/>
  <c r="AE484" i="1"/>
  <c r="AF484" i="1"/>
  <c r="CT484" i="1" s="1"/>
  <c r="S484" i="1" s="1"/>
  <c r="CZ484" i="1" s="1"/>
  <c r="Y484" i="1" s="1"/>
  <c r="AG484" i="1"/>
  <c r="AH484" i="1"/>
  <c r="CV484" i="1" s="1"/>
  <c r="U484" i="1" s="1"/>
  <c r="AI484" i="1"/>
  <c r="AJ484" i="1"/>
  <c r="CX484" i="1" s="1"/>
  <c r="W484" i="1" s="1"/>
  <c r="CQ484" i="1"/>
  <c r="P484" i="1" s="1"/>
  <c r="CS484" i="1"/>
  <c r="R484" i="1" s="1"/>
  <c r="GK484" i="1" s="1"/>
  <c r="CU484" i="1"/>
  <c r="CW484" i="1"/>
  <c r="CY484" i="1"/>
  <c r="X484" i="1" s="1"/>
  <c r="FR484" i="1"/>
  <c r="GL484" i="1"/>
  <c r="GO484" i="1"/>
  <c r="GP484" i="1"/>
  <c r="GV484" i="1"/>
  <c r="GX484" i="1"/>
  <c r="I485" i="1"/>
  <c r="S485" i="1"/>
  <c r="U485" i="1"/>
  <c r="AC485" i="1"/>
  <c r="AD485" i="1"/>
  <c r="AE485" i="1"/>
  <c r="CS485" i="1" s="1"/>
  <c r="R485" i="1" s="1"/>
  <c r="GK485" i="1" s="1"/>
  <c r="AF485" i="1"/>
  <c r="AG485" i="1"/>
  <c r="CU485" i="1" s="1"/>
  <c r="T485" i="1" s="1"/>
  <c r="AH485" i="1"/>
  <c r="AI485" i="1"/>
  <c r="CW485" i="1" s="1"/>
  <c r="V485" i="1" s="1"/>
  <c r="AJ485" i="1"/>
  <c r="CR485" i="1"/>
  <c r="Q485" i="1" s="1"/>
  <c r="CT485" i="1"/>
  <c r="CV485" i="1"/>
  <c r="CX485" i="1"/>
  <c r="W485" i="1" s="1"/>
  <c r="FR485" i="1"/>
  <c r="GL485" i="1"/>
  <c r="GO485" i="1"/>
  <c r="CC495" i="1" s="1"/>
  <c r="GP485" i="1"/>
  <c r="GV485" i="1"/>
  <c r="GX485" i="1" s="1"/>
  <c r="I486" i="1"/>
  <c r="T486" i="1" s="1"/>
  <c r="R486" i="1"/>
  <c r="GK486" i="1" s="1"/>
  <c r="AB486" i="1"/>
  <c r="AC486" i="1"/>
  <c r="AD486" i="1"/>
  <c r="CR486" i="1" s="1"/>
  <c r="Q486" i="1" s="1"/>
  <c r="AE486" i="1"/>
  <c r="AF486" i="1"/>
  <c r="CT486" i="1" s="1"/>
  <c r="S486" i="1" s="1"/>
  <c r="AG486" i="1"/>
  <c r="AH486" i="1"/>
  <c r="CV486" i="1" s="1"/>
  <c r="U486" i="1" s="1"/>
  <c r="AI486" i="1"/>
  <c r="AJ486" i="1"/>
  <c r="CX486" i="1" s="1"/>
  <c r="W486" i="1" s="1"/>
  <c r="CQ486" i="1"/>
  <c r="P486" i="1" s="1"/>
  <c r="CS486" i="1"/>
  <c r="CU486" i="1"/>
  <c r="CW486" i="1"/>
  <c r="V486" i="1" s="1"/>
  <c r="FR486" i="1"/>
  <c r="GL486" i="1"/>
  <c r="GO486" i="1"/>
  <c r="GP486" i="1"/>
  <c r="GV486" i="1"/>
  <c r="GX486" i="1"/>
  <c r="R487" i="1"/>
  <c r="GK487" i="1" s="1"/>
  <c r="T487" i="1"/>
  <c r="AB487" i="1"/>
  <c r="AC487" i="1"/>
  <c r="AD487" i="1"/>
  <c r="CR487" i="1" s="1"/>
  <c r="Q487" i="1" s="1"/>
  <c r="AE487" i="1"/>
  <c r="AF487" i="1"/>
  <c r="CT487" i="1" s="1"/>
  <c r="S487" i="1" s="1"/>
  <c r="AG487" i="1"/>
  <c r="AH487" i="1"/>
  <c r="CV487" i="1" s="1"/>
  <c r="U487" i="1" s="1"/>
  <c r="AI487" i="1"/>
  <c r="AJ487" i="1"/>
  <c r="CX487" i="1" s="1"/>
  <c r="W487" i="1" s="1"/>
  <c r="CQ487" i="1"/>
  <c r="P487" i="1" s="1"/>
  <c r="CS487" i="1"/>
  <c r="CU487" i="1"/>
  <c r="CW487" i="1"/>
  <c r="V487" i="1" s="1"/>
  <c r="FR487" i="1"/>
  <c r="GL487" i="1"/>
  <c r="GO487" i="1"/>
  <c r="GP487" i="1"/>
  <c r="GV487" i="1"/>
  <c r="GX487" i="1"/>
  <c r="I488" i="1"/>
  <c r="Q488" i="1"/>
  <c r="S488" i="1"/>
  <c r="CY488" i="1" s="1"/>
  <c r="X488" i="1" s="1"/>
  <c r="Y488" i="1"/>
  <c r="AC488" i="1"/>
  <c r="AB488" i="1" s="1"/>
  <c r="AD488" i="1"/>
  <c r="AE488" i="1"/>
  <c r="CS488" i="1" s="1"/>
  <c r="R488" i="1" s="1"/>
  <c r="GK488" i="1" s="1"/>
  <c r="AF488" i="1"/>
  <c r="AG488" i="1"/>
  <c r="CU488" i="1" s="1"/>
  <c r="T488" i="1" s="1"/>
  <c r="AH488" i="1"/>
  <c r="AI488" i="1"/>
  <c r="CW488" i="1" s="1"/>
  <c r="V488" i="1" s="1"/>
  <c r="AJ488" i="1"/>
  <c r="CR488" i="1"/>
  <c r="CT488" i="1"/>
  <c r="CV488" i="1"/>
  <c r="U488" i="1" s="1"/>
  <c r="CX488" i="1"/>
  <c r="W488" i="1" s="1"/>
  <c r="CZ488" i="1"/>
  <c r="FR488" i="1"/>
  <c r="GL488" i="1"/>
  <c r="GO488" i="1"/>
  <c r="GP488" i="1"/>
  <c r="GV488" i="1"/>
  <c r="GX488" i="1" s="1"/>
  <c r="Q489" i="1"/>
  <c r="S489" i="1"/>
  <c r="CY489" i="1" s="1"/>
  <c r="X489" i="1" s="1"/>
  <c r="Y489" i="1"/>
  <c r="AC489" i="1"/>
  <c r="AB489" i="1" s="1"/>
  <c r="AD489" i="1"/>
  <c r="AE489" i="1"/>
  <c r="CS489" i="1" s="1"/>
  <c r="R489" i="1" s="1"/>
  <c r="GK489" i="1" s="1"/>
  <c r="AF489" i="1"/>
  <c r="AG489" i="1"/>
  <c r="CU489" i="1" s="1"/>
  <c r="T489" i="1" s="1"/>
  <c r="AH489" i="1"/>
  <c r="AI489" i="1"/>
  <c r="CW489" i="1" s="1"/>
  <c r="V489" i="1" s="1"/>
  <c r="AJ489" i="1"/>
  <c r="CR489" i="1"/>
  <c r="CT489" i="1"/>
  <c r="CV489" i="1"/>
  <c r="U489" i="1" s="1"/>
  <c r="CX489" i="1"/>
  <c r="W489" i="1" s="1"/>
  <c r="CZ489" i="1"/>
  <c r="FR489" i="1"/>
  <c r="GL489" i="1"/>
  <c r="GO489" i="1"/>
  <c r="GP489" i="1"/>
  <c r="GV489" i="1"/>
  <c r="GX489" i="1" s="1"/>
  <c r="I490" i="1"/>
  <c r="P490" i="1"/>
  <c r="R490" i="1"/>
  <c r="GK490" i="1" s="1"/>
  <c r="AC490" i="1"/>
  <c r="AD490" i="1"/>
  <c r="AB490" i="1" s="1"/>
  <c r="AE490" i="1"/>
  <c r="AF490" i="1"/>
  <c r="CT490" i="1" s="1"/>
  <c r="S490" i="1" s="1"/>
  <c r="AG490" i="1"/>
  <c r="AH490" i="1"/>
  <c r="CV490" i="1" s="1"/>
  <c r="U490" i="1" s="1"/>
  <c r="AI490" i="1"/>
  <c r="AJ490" i="1"/>
  <c r="CX490" i="1" s="1"/>
  <c r="W490" i="1" s="1"/>
  <c r="CQ490" i="1"/>
  <c r="CS490" i="1"/>
  <c r="CU490" i="1"/>
  <c r="T490" i="1" s="1"/>
  <c r="CW490" i="1"/>
  <c r="V490" i="1" s="1"/>
  <c r="FR490" i="1"/>
  <c r="GL490" i="1"/>
  <c r="GO490" i="1"/>
  <c r="GP490" i="1"/>
  <c r="GV490" i="1"/>
  <c r="GX490" i="1"/>
  <c r="I491" i="1"/>
  <c r="Q491" i="1"/>
  <c r="W491" i="1"/>
  <c r="AC491" i="1"/>
  <c r="AB491" i="1" s="1"/>
  <c r="AD491" i="1"/>
  <c r="AE491" i="1"/>
  <c r="CS491" i="1" s="1"/>
  <c r="R491" i="1" s="1"/>
  <c r="AF491" i="1"/>
  <c r="AG491" i="1"/>
  <c r="CU491" i="1" s="1"/>
  <c r="T491" i="1" s="1"/>
  <c r="AH491" i="1"/>
  <c r="AI491" i="1"/>
  <c r="CW491" i="1" s="1"/>
  <c r="V491" i="1" s="1"/>
  <c r="AJ491" i="1"/>
  <c r="CR491" i="1"/>
  <c r="CT491" i="1"/>
  <c r="S491" i="1" s="1"/>
  <c r="CV491" i="1"/>
  <c r="U491" i="1" s="1"/>
  <c r="CX491" i="1"/>
  <c r="FR491" i="1"/>
  <c r="GK491" i="1"/>
  <c r="GL491" i="1"/>
  <c r="GO491" i="1"/>
  <c r="GP491" i="1"/>
  <c r="GV491" i="1"/>
  <c r="GX491" i="1" s="1"/>
  <c r="Q492" i="1"/>
  <c r="W492" i="1"/>
  <c r="AC492" i="1"/>
  <c r="AB492" i="1" s="1"/>
  <c r="AD492" i="1"/>
  <c r="AE492" i="1"/>
  <c r="CS492" i="1" s="1"/>
  <c r="R492" i="1" s="1"/>
  <c r="GK492" i="1" s="1"/>
  <c r="AF492" i="1"/>
  <c r="AG492" i="1"/>
  <c r="CU492" i="1" s="1"/>
  <c r="T492" i="1" s="1"/>
  <c r="AH492" i="1"/>
  <c r="AI492" i="1"/>
  <c r="CW492" i="1" s="1"/>
  <c r="V492" i="1" s="1"/>
  <c r="AJ492" i="1"/>
  <c r="CR492" i="1"/>
  <c r="CT492" i="1"/>
  <c r="S492" i="1" s="1"/>
  <c r="CV492" i="1"/>
  <c r="U492" i="1" s="1"/>
  <c r="CX492" i="1"/>
  <c r="FR492" i="1"/>
  <c r="GL492" i="1"/>
  <c r="GO492" i="1"/>
  <c r="GP492" i="1"/>
  <c r="GV492" i="1"/>
  <c r="GX492" i="1" s="1"/>
  <c r="I493" i="1"/>
  <c r="P493" i="1" s="1"/>
  <c r="AC493" i="1"/>
  <c r="AD493" i="1"/>
  <c r="CR493" i="1" s="1"/>
  <c r="AE493" i="1"/>
  <c r="AF493" i="1"/>
  <c r="AG493" i="1"/>
  <c r="AH493" i="1"/>
  <c r="CV493" i="1" s="1"/>
  <c r="AI493" i="1"/>
  <c r="AJ493" i="1"/>
  <c r="CX493" i="1" s="1"/>
  <c r="CQ493" i="1"/>
  <c r="CS493" i="1"/>
  <c r="CU493" i="1"/>
  <c r="CW493" i="1"/>
  <c r="FR493" i="1"/>
  <c r="GL493" i="1"/>
  <c r="GO493" i="1"/>
  <c r="GP493" i="1"/>
  <c r="GV493" i="1"/>
  <c r="B495" i="1"/>
  <c r="B460" i="1" s="1"/>
  <c r="C495" i="1"/>
  <c r="C460" i="1" s="1"/>
  <c r="D495" i="1"/>
  <c r="D460" i="1" s="1"/>
  <c r="F495" i="1"/>
  <c r="F460" i="1" s="1"/>
  <c r="G495" i="1"/>
  <c r="G460" i="1" s="1"/>
  <c r="AO495" i="1"/>
  <c r="AO460" i="1" s="1"/>
  <c r="BC495" i="1"/>
  <c r="BC460" i="1" s="1"/>
  <c r="BX495" i="1"/>
  <c r="BX460" i="1" s="1"/>
  <c r="CK495" i="1"/>
  <c r="CL495" i="1"/>
  <c r="CL460" i="1" s="1"/>
  <c r="F499" i="1"/>
  <c r="F511" i="1"/>
  <c r="D524" i="1"/>
  <c r="E526" i="1"/>
  <c r="Z526" i="1"/>
  <c r="AA526" i="1"/>
  <c r="AM526" i="1"/>
  <c r="AN526" i="1"/>
  <c r="BD526" i="1"/>
  <c r="BE526" i="1"/>
  <c r="BF526" i="1"/>
  <c r="BG526" i="1"/>
  <c r="BH526" i="1"/>
  <c r="BI526" i="1"/>
  <c r="BJ526" i="1"/>
  <c r="BK526" i="1"/>
  <c r="BL526" i="1"/>
  <c r="BM526" i="1"/>
  <c r="BN526" i="1"/>
  <c r="BO526" i="1"/>
  <c r="BP526" i="1"/>
  <c r="BQ526" i="1"/>
  <c r="BR526" i="1"/>
  <c r="BS526" i="1"/>
  <c r="BT526" i="1"/>
  <c r="BU526" i="1"/>
  <c r="BV526" i="1"/>
  <c r="BW526" i="1"/>
  <c r="CM526" i="1"/>
  <c r="CN526" i="1"/>
  <c r="CO526" i="1"/>
  <c r="CP526" i="1"/>
  <c r="CQ526" i="1"/>
  <c r="CR526" i="1"/>
  <c r="CS526" i="1"/>
  <c r="CT526" i="1"/>
  <c r="CU526" i="1"/>
  <c r="CV526" i="1"/>
  <c r="CW526" i="1"/>
  <c r="CX526" i="1"/>
  <c r="CY526" i="1"/>
  <c r="CZ526" i="1"/>
  <c r="DA526" i="1"/>
  <c r="DB526" i="1"/>
  <c r="DC526" i="1"/>
  <c r="DD526" i="1"/>
  <c r="DE526" i="1"/>
  <c r="DF526" i="1"/>
  <c r="DG526" i="1"/>
  <c r="DH526" i="1"/>
  <c r="DI526" i="1"/>
  <c r="DJ526" i="1"/>
  <c r="DK526" i="1"/>
  <c r="DL526" i="1"/>
  <c r="DM526" i="1"/>
  <c r="DN526" i="1"/>
  <c r="DO526" i="1"/>
  <c r="DP526" i="1"/>
  <c r="DQ526" i="1"/>
  <c r="DR526" i="1"/>
  <c r="DS526" i="1"/>
  <c r="DT526" i="1"/>
  <c r="DU526" i="1"/>
  <c r="DV526" i="1"/>
  <c r="DW526" i="1"/>
  <c r="DX526" i="1"/>
  <c r="DY526" i="1"/>
  <c r="DZ526" i="1"/>
  <c r="EA526" i="1"/>
  <c r="EB526" i="1"/>
  <c r="EC526" i="1"/>
  <c r="ED526" i="1"/>
  <c r="EE526" i="1"/>
  <c r="EF526" i="1"/>
  <c r="EG526" i="1"/>
  <c r="EH526" i="1"/>
  <c r="EI526" i="1"/>
  <c r="EJ526" i="1"/>
  <c r="EK526" i="1"/>
  <c r="EL526" i="1"/>
  <c r="EM526" i="1"/>
  <c r="EN526" i="1"/>
  <c r="EO526" i="1"/>
  <c r="EP526" i="1"/>
  <c r="EQ526" i="1"/>
  <c r="ER526" i="1"/>
  <c r="ES526" i="1"/>
  <c r="ET526" i="1"/>
  <c r="EU526" i="1"/>
  <c r="EV526" i="1"/>
  <c r="EW526" i="1"/>
  <c r="EX526" i="1"/>
  <c r="EY526" i="1"/>
  <c r="EZ526" i="1"/>
  <c r="FA526" i="1"/>
  <c r="FB526" i="1"/>
  <c r="FC526" i="1"/>
  <c r="FD526" i="1"/>
  <c r="FE526" i="1"/>
  <c r="FF526" i="1"/>
  <c r="FG526" i="1"/>
  <c r="FH526" i="1"/>
  <c r="FI526" i="1"/>
  <c r="FJ526" i="1"/>
  <c r="FK526" i="1"/>
  <c r="FL526" i="1"/>
  <c r="FM526" i="1"/>
  <c r="FN526" i="1"/>
  <c r="FO526" i="1"/>
  <c r="FP526" i="1"/>
  <c r="FQ526" i="1"/>
  <c r="FR526" i="1"/>
  <c r="FS526" i="1"/>
  <c r="FT526" i="1"/>
  <c r="FU526" i="1"/>
  <c r="FV526" i="1"/>
  <c r="FW526" i="1"/>
  <c r="FX526" i="1"/>
  <c r="FY526" i="1"/>
  <c r="FZ526" i="1"/>
  <c r="GA526" i="1"/>
  <c r="GB526" i="1"/>
  <c r="GC526" i="1"/>
  <c r="GD526" i="1"/>
  <c r="GE526" i="1"/>
  <c r="GF526" i="1"/>
  <c r="GG526" i="1"/>
  <c r="GH526" i="1"/>
  <c r="GI526" i="1"/>
  <c r="GJ526" i="1"/>
  <c r="GK526" i="1"/>
  <c r="GL526" i="1"/>
  <c r="GM526" i="1"/>
  <c r="GN526" i="1"/>
  <c r="GO526" i="1"/>
  <c r="GP526" i="1"/>
  <c r="GQ526" i="1"/>
  <c r="GR526" i="1"/>
  <c r="GS526" i="1"/>
  <c r="GT526" i="1"/>
  <c r="GU526" i="1"/>
  <c r="GV526" i="1"/>
  <c r="GW526" i="1"/>
  <c r="GX526" i="1"/>
  <c r="AC529" i="1"/>
  <c r="AD529" i="1"/>
  <c r="AE529" i="1"/>
  <c r="AF529" i="1"/>
  <c r="CT529" i="1" s="1"/>
  <c r="S529" i="1" s="1"/>
  <c r="CZ529" i="1" s="1"/>
  <c r="Y529" i="1" s="1"/>
  <c r="AG529" i="1"/>
  <c r="AH529" i="1"/>
  <c r="CV529" i="1" s="1"/>
  <c r="U529" i="1" s="1"/>
  <c r="AI529" i="1"/>
  <c r="CW529" i="1" s="1"/>
  <c r="V529" i="1" s="1"/>
  <c r="AJ529" i="1"/>
  <c r="CX529" i="1" s="1"/>
  <c r="W529" i="1" s="1"/>
  <c r="CQ529" i="1"/>
  <c r="P529" i="1" s="1"/>
  <c r="CS529" i="1"/>
  <c r="R529" i="1" s="1"/>
  <c r="GK529" i="1" s="1"/>
  <c r="CU529" i="1"/>
  <c r="T529" i="1" s="1"/>
  <c r="CY529" i="1"/>
  <c r="X529" i="1" s="1"/>
  <c r="FR529" i="1"/>
  <c r="GL529" i="1"/>
  <c r="GO529" i="1"/>
  <c r="GP529" i="1"/>
  <c r="GV529" i="1"/>
  <c r="GX529" i="1"/>
  <c r="P530" i="1"/>
  <c r="V530" i="1"/>
  <c r="AC530" i="1"/>
  <c r="AD530" i="1"/>
  <c r="AE530" i="1"/>
  <c r="AF530" i="1"/>
  <c r="CT530" i="1" s="1"/>
  <c r="S530" i="1" s="1"/>
  <c r="CZ530" i="1" s="1"/>
  <c r="Y530" i="1" s="1"/>
  <c r="AG530" i="1"/>
  <c r="AH530" i="1"/>
  <c r="CV530" i="1" s="1"/>
  <c r="U530" i="1" s="1"/>
  <c r="AI530" i="1"/>
  <c r="AJ530" i="1"/>
  <c r="CX530" i="1" s="1"/>
  <c r="W530" i="1" s="1"/>
  <c r="CQ530" i="1"/>
  <c r="CS530" i="1"/>
  <c r="R530" i="1" s="1"/>
  <c r="GK530" i="1" s="1"/>
  <c r="CU530" i="1"/>
  <c r="T530" i="1" s="1"/>
  <c r="CW530" i="1"/>
  <c r="CY530" i="1"/>
  <c r="X530" i="1" s="1"/>
  <c r="FR530" i="1"/>
  <c r="GL530" i="1"/>
  <c r="GO530" i="1"/>
  <c r="GP530" i="1"/>
  <c r="GV530" i="1"/>
  <c r="GX530" i="1"/>
  <c r="P531" i="1"/>
  <c r="T531" i="1"/>
  <c r="V531" i="1"/>
  <c r="AC531" i="1"/>
  <c r="AD531" i="1"/>
  <c r="AE531" i="1"/>
  <c r="AF531" i="1"/>
  <c r="CT531" i="1" s="1"/>
  <c r="S531" i="1" s="1"/>
  <c r="CZ531" i="1" s="1"/>
  <c r="Y531" i="1" s="1"/>
  <c r="AG531" i="1"/>
  <c r="AH531" i="1"/>
  <c r="CV531" i="1" s="1"/>
  <c r="U531" i="1" s="1"/>
  <c r="AI531" i="1"/>
  <c r="AJ531" i="1"/>
  <c r="CX531" i="1" s="1"/>
  <c r="W531" i="1" s="1"/>
  <c r="CQ531" i="1"/>
  <c r="CS531" i="1"/>
  <c r="R531" i="1" s="1"/>
  <c r="GK531" i="1" s="1"/>
  <c r="CU531" i="1"/>
  <c r="CW531" i="1"/>
  <c r="FR531" i="1"/>
  <c r="GL531" i="1"/>
  <c r="GO531" i="1"/>
  <c r="GP531" i="1"/>
  <c r="GV531" i="1"/>
  <c r="GX531" i="1"/>
  <c r="P532" i="1"/>
  <c r="V532" i="1"/>
  <c r="AC532" i="1"/>
  <c r="AD532" i="1"/>
  <c r="AE532" i="1"/>
  <c r="AF532" i="1"/>
  <c r="CT532" i="1" s="1"/>
  <c r="S532" i="1" s="1"/>
  <c r="CZ532" i="1" s="1"/>
  <c r="Y532" i="1" s="1"/>
  <c r="AG532" i="1"/>
  <c r="AH532" i="1"/>
  <c r="CV532" i="1" s="1"/>
  <c r="U532" i="1" s="1"/>
  <c r="AI532" i="1"/>
  <c r="AJ532" i="1"/>
  <c r="CX532" i="1" s="1"/>
  <c r="W532" i="1" s="1"/>
  <c r="CQ532" i="1"/>
  <c r="CS532" i="1"/>
  <c r="R532" i="1" s="1"/>
  <c r="GK532" i="1" s="1"/>
  <c r="CU532" i="1"/>
  <c r="T532" i="1" s="1"/>
  <c r="CW532" i="1"/>
  <c r="CY532" i="1"/>
  <c r="X532" i="1" s="1"/>
  <c r="FR532" i="1"/>
  <c r="GL532" i="1"/>
  <c r="GO532" i="1"/>
  <c r="GP532" i="1"/>
  <c r="GV532" i="1"/>
  <c r="GX532" i="1"/>
  <c r="T533" i="1"/>
  <c r="V533" i="1"/>
  <c r="AC533" i="1"/>
  <c r="AD533" i="1"/>
  <c r="AE533" i="1"/>
  <c r="AF533" i="1"/>
  <c r="CT533" i="1" s="1"/>
  <c r="S533" i="1" s="1"/>
  <c r="CZ533" i="1" s="1"/>
  <c r="Y533" i="1" s="1"/>
  <c r="AG533" i="1"/>
  <c r="AH533" i="1"/>
  <c r="CV533" i="1" s="1"/>
  <c r="U533" i="1" s="1"/>
  <c r="AI533" i="1"/>
  <c r="AJ533" i="1"/>
  <c r="CX533" i="1" s="1"/>
  <c r="W533" i="1" s="1"/>
  <c r="CQ533" i="1"/>
  <c r="P533" i="1" s="1"/>
  <c r="CS533" i="1"/>
  <c r="R533" i="1" s="1"/>
  <c r="GK533" i="1" s="1"/>
  <c r="CU533" i="1"/>
  <c r="CW533" i="1"/>
  <c r="FR533" i="1"/>
  <c r="GL533" i="1"/>
  <c r="GN533" i="1"/>
  <c r="GO533" i="1"/>
  <c r="GV533" i="1"/>
  <c r="GX533" i="1"/>
  <c r="T534" i="1"/>
  <c r="V534" i="1"/>
  <c r="AC534" i="1"/>
  <c r="AD534" i="1"/>
  <c r="AE534" i="1"/>
  <c r="AF534" i="1"/>
  <c r="CT534" i="1" s="1"/>
  <c r="S534" i="1" s="1"/>
  <c r="CZ534" i="1" s="1"/>
  <c r="Y534" i="1" s="1"/>
  <c r="AG534" i="1"/>
  <c r="AH534" i="1"/>
  <c r="CV534" i="1" s="1"/>
  <c r="U534" i="1" s="1"/>
  <c r="AI534" i="1"/>
  <c r="AJ534" i="1"/>
  <c r="CX534" i="1" s="1"/>
  <c r="W534" i="1" s="1"/>
  <c r="CQ534" i="1"/>
  <c r="P534" i="1" s="1"/>
  <c r="CS534" i="1"/>
  <c r="R534" i="1" s="1"/>
  <c r="GK534" i="1" s="1"/>
  <c r="CU534" i="1"/>
  <c r="CW534" i="1"/>
  <c r="FR534" i="1"/>
  <c r="GL534" i="1"/>
  <c r="GO534" i="1"/>
  <c r="GP534" i="1"/>
  <c r="GV534" i="1"/>
  <c r="GX534" i="1"/>
  <c r="I535" i="1"/>
  <c r="S535" i="1"/>
  <c r="CY535" i="1" s="1"/>
  <c r="X535" i="1" s="1"/>
  <c r="U535" i="1"/>
  <c r="W535" i="1"/>
  <c r="AC535" i="1"/>
  <c r="AD535" i="1"/>
  <c r="AE535" i="1"/>
  <c r="CS535" i="1" s="1"/>
  <c r="R535" i="1" s="1"/>
  <c r="AF535" i="1"/>
  <c r="AG535" i="1"/>
  <c r="CU535" i="1" s="1"/>
  <c r="T535" i="1" s="1"/>
  <c r="AH535" i="1"/>
  <c r="AI535" i="1"/>
  <c r="CW535" i="1" s="1"/>
  <c r="V535" i="1" s="1"/>
  <c r="AJ535" i="1"/>
  <c r="CR535" i="1"/>
  <c r="Q535" i="1" s="1"/>
  <c r="CT535" i="1"/>
  <c r="CV535" i="1"/>
  <c r="CX535" i="1"/>
  <c r="CZ535" i="1"/>
  <c r="Y535" i="1" s="1"/>
  <c r="FR535" i="1"/>
  <c r="GK535" i="1"/>
  <c r="GL535" i="1"/>
  <c r="GO535" i="1"/>
  <c r="GP535" i="1"/>
  <c r="GV535" i="1"/>
  <c r="GX535" i="1" s="1"/>
  <c r="S536" i="1"/>
  <c r="CY536" i="1" s="1"/>
  <c r="X536" i="1" s="1"/>
  <c r="U536" i="1"/>
  <c r="W536" i="1"/>
  <c r="AC536" i="1"/>
  <c r="AD536" i="1"/>
  <c r="AE536" i="1"/>
  <c r="CS536" i="1" s="1"/>
  <c r="R536" i="1" s="1"/>
  <c r="AF536" i="1"/>
  <c r="AG536" i="1"/>
  <c r="CU536" i="1" s="1"/>
  <c r="T536" i="1" s="1"/>
  <c r="AH536" i="1"/>
  <c r="AI536" i="1"/>
  <c r="CW536" i="1" s="1"/>
  <c r="V536" i="1" s="1"/>
  <c r="AJ536" i="1"/>
  <c r="CR536" i="1"/>
  <c r="Q536" i="1" s="1"/>
  <c r="CT536" i="1"/>
  <c r="CV536" i="1"/>
  <c r="CX536" i="1"/>
  <c r="CZ536" i="1"/>
  <c r="Y536" i="1" s="1"/>
  <c r="FR536" i="1"/>
  <c r="GK536" i="1"/>
  <c r="GL536" i="1"/>
  <c r="GO536" i="1"/>
  <c r="GP536" i="1"/>
  <c r="GV536" i="1"/>
  <c r="GX536" i="1" s="1"/>
  <c r="I537" i="1"/>
  <c r="T537" i="1" s="1"/>
  <c r="R537" i="1"/>
  <c r="GK537" i="1" s="1"/>
  <c r="V537" i="1"/>
  <c r="AB537" i="1"/>
  <c r="AC537" i="1"/>
  <c r="AD537" i="1"/>
  <c r="CR537" i="1" s="1"/>
  <c r="AE537" i="1"/>
  <c r="AF537" i="1"/>
  <c r="CT537" i="1" s="1"/>
  <c r="S537" i="1" s="1"/>
  <c r="CZ537" i="1" s="1"/>
  <c r="Y537" i="1" s="1"/>
  <c r="AG537" i="1"/>
  <c r="AH537" i="1"/>
  <c r="CV537" i="1" s="1"/>
  <c r="AI537" i="1"/>
  <c r="AJ537" i="1"/>
  <c r="CX537" i="1" s="1"/>
  <c r="W537" i="1" s="1"/>
  <c r="CQ537" i="1"/>
  <c r="P537" i="1" s="1"/>
  <c r="CS537" i="1"/>
  <c r="CU537" i="1"/>
  <c r="CW537" i="1"/>
  <c r="CY537" i="1"/>
  <c r="X537" i="1" s="1"/>
  <c r="FR537" i="1"/>
  <c r="GL537" i="1"/>
  <c r="GO537" i="1"/>
  <c r="GP537" i="1"/>
  <c r="GV537" i="1"/>
  <c r="GX537" i="1"/>
  <c r="R538" i="1"/>
  <c r="GK538" i="1" s="1"/>
  <c r="T538" i="1"/>
  <c r="V538" i="1"/>
  <c r="AB538" i="1"/>
  <c r="AC538" i="1"/>
  <c r="AD538" i="1"/>
  <c r="CR538" i="1" s="1"/>
  <c r="Q538" i="1" s="1"/>
  <c r="AE538" i="1"/>
  <c r="AF538" i="1"/>
  <c r="CT538" i="1" s="1"/>
  <c r="S538" i="1" s="1"/>
  <c r="CZ538" i="1" s="1"/>
  <c r="Y538" i="1" s="1"/>
  <c r="AG538" i="1"/>
  <c r="AH538" i="1"/>
  <c r="CV538" i="1" s="1"/>
  <c r="U538" i="1" s="1"/>
  <c r="AI538" i="1"/>
  <c r="AJ538" i="1"/>
  <c r="CX538" i="1" s="1"/>
  <c r="W538" i="1" s="1"/>
  <c r="CQ538" i="1"/>
  <c r="P538" i="1" s="1"/>
  <c r="CP538" i="1" s="1"/>
  <c r="O538" i="1" s="1"/>
  <c r="CS538" i="1"/>
  <c r="CU538" i="1"/>
  <c r="CW538" i="1"/>
  <c r="CY538" i="1"/>
  <c r="X538" i="1" s="1"/>
  <c r="FR538" i="1"/>
  <c r="GL538" i="1"/>
  <c r="GO538" i="1"/>
  <c r="GP538" i="1"/>
  <c r="GV538" i="1"/>
  <c r="GX538" i="1"/>
  <c r="R539" i="1"/>
  <c r="GK539" i="1" s="1"/>
  <c r="T539" i="1"/>
  <c r="V539" i="1"/>
  <c r="AB539" i="1"/>
  <c r="AC539" i="1"/>
  <c r="AD539" i="1"/>
  <c r="CR539" i="1" s="1"/>
  <c r="Q539" i="1" s="1"/>
  <c r="AE539" i="1"/>
  <c r="AF539" i="1"/>
  <c r="CT539" i="1" s="1"/>
  <c r="S539" i="1" s="1"/>
  <c r="CZ539" i="1" s="1"/>
  <c r="Y539" i="1" s="1"/>
  <c r="AG539" i="1"/>
  <c r="AH539" i="1"/>
  <c r="CV539" i="1" s="1"/>
  <c r="U539" i="1" s="1"/>
  <c r="AI539" i="1"/>
  <c r="AJ539" i="1"/>
  <c r="CX539" i="1" s="1"/>
  <c r="W539" i="1" s="1"/>
  <c r="CQ539" i="1"/>
  <c r="P539" i="1" s="1"/>
  <c r="CP539" i="1" s="1"/>
  <c r="O539" i="1" s="1"/>
  <c r="CS539" i="1"/>
  <c r="CU539" i="1"/>
  <c r="CW539" i="1"/>
  <c r="CY539" i="1"/>
  <c r="X539" i="1" s="1"/>
  <c r="FR539" i="1"/>
  <c r="GL539" i="1"/>
  <c r="GO539" i="1"/>
  <c r="GP539" i="1"/>
  <c r="GV539" i="1"/>
  <c r="GX539" i="1"/>
  <c r="I540" i="1"/>
  <c r="S540" i="1"/>
  <c r="AC540" i="1"/>
  <c r="AD540" i="1"/>
  <c r="AE540" i="1"/>
  <c r="CS540" i="1" s="1"/>
  <c r="R540" i="1" s="1"/>
  <c r="GK540" i="1" s="1"/>
  <c r="AF540" i="1"/>
  <c r="AG540" i="1"/>
  <c r="CU540" i="1" s="1"/>
  <c r="T540" i="1" s="1"/>
  <c r="AH540" i="1"/>
  <c r="AI540" i="1"/>
  <c r="CW540" i="1" s="1"/>
  <c r="V540" i="1" s="1"/>
  <c r="AJ540" i="1"/>
  <c r="CR540" i="1"/>
  <c r="Q540" i="1" s="1"/>
  <c r="CT540" i="1"/>
  <c r="CV540" i="1"/>
  <c r="U540" i="1" s="1"/>
  <c r="CX540" i="1"/>
  <c r="W540" i="1" s="1"/>
  <c r="CZ540" i="1"/>
  <c r="Y540" i="1" s="1"/>
  <c r="FR540" i="1"/>
  <c r="GL540" i="1"/>
  <c r="GO540" i="1"/>
  <c r="GP540" i="1"/>
  <c r="GV540" i="1"/>
  <c r="GX540" i="1" s="1"/>
  <c r="R541" i="1"/>
  <c r="S541" i="1"/>
  <c r="CY541" i="1" s="1"/>
  <c r="X541" i="1" s="1"/>
  <c r="AB541" i="1"/>
  <c r="AC541" i="1"/>
  <c r="CQ541" i="1" s="1"/>
  <c r="P541" i="1" s="1"/>
  <c r="AD541" i="1"/>
  <c r="AE541" i="1"/>
  <c r="CS541" i="1" s="1"/>
  <c r="AF541" i="1"/>
  <c r="AG541" i="1"/>
  <c r="CU541" i="1" s="1"/>
  <c r="T541" i="1" s="1"/>
  <c r="AH541" i="1"/>
  <c r="AI541" i="1"/>
  <c r="AJ541" i="1"/>
  <c r="CR541" i="1"/>
  <c r="Q541" i="1" s="1"/>
  <c r="CP541" i="1" s="1"/>
  <c r="O541" i="1" s="1"/>
  <c r="CT541" i="1"/>
  <c r="CV541" i="1"/>
  <c r="U541" i="1" s="1"/>
  <c r="CW541" i="1"/>
  <c r="V541" i="1" s="1"/>
  <c r="CX541" i="1"/>
  <c r="W541" i="1" s="1"/>
  <c r="FR541" i="1"/>
  <c r="GL541" i="1"/>
  <c r="GO541" i="1"/>
  <c r="CC574" i="1" s="1"/>
  <c r="GP541" i="1"/>
  <c r="GV541" i="1"/>
  <c r="GX541" i="1" s="1"/>
  <c r="I542" i="1"/>
  <c r="P542" i="1"/>
  <c r="R542" i="1"/>
  <c r="GK542" i="1" s="1"/>
  <c r="AC542" i="1"/>
  <c r="AD542" i="1"/>
  <c r="CR542" i="1" s="1"/>
  <c r="Q542" i="1" s="1"/>
  <c r="AE542" i="1"/>
  <c r="AF542" i="1"/>
  <c r="CT542" i="1" s="1"/>
  <c r="S542" i="1" s="1"/>
  <c r="CZ542" i="1" s="1"/>
  <c r="Y542" i="1" s="1"/>
  <c r="AG542" i="1"/>
  <c r="AH542" i="1"/>
  <c r="CV542" i="1" s="1"/>
  <c r="U542" i="1" s="1"/>
  <c r="AI542" i="1"/>
  <c r="CW542" i="1" s="1"/>
  <c r="V542" i="1" s="1"/>
  <c r="AJ542" i="1"/>
  <c r="CX542" i="1" s="1"/>
  <c r="W542" i="1" s="1"/>
  <c r="CQ542" i="1"/>
  <c r="CS542" i="1"/>
  <c r="CU542" i="1"/>
  <c r="T542" i="1" s="1"/>
  <c r="CY542" i="1"/>
  <c r="X542" i="1" s="1"/>
  <c r="FR542" i="1"/>
  <c r="GL542" i="1"/>
  <c r="GO542" i="1"/>
  <c r="GP542" i="1"/>
  <c r="GV542" i="1"/>
  <c r="GX542" i="1" s="1"/>
  <c r="P543" i="1"/>
  <c r="R543" i="1"/>
  <c r="GK543" i="1" s="1"/>
  <c r="X543" i="1"/>
  <c r="AC543" i="1"/>
  <c r="AD543" i="1"/>
  <c r="AE543" i="1"/>
  <c r="AF543" i="1"/>
  <c r="CT543" i="1" s="1"/>
  <c r="S543" i="1" s="1"/>
  <c r="CY543" i="1" s="1"/>
  <c r="AG543" i="1"/>
  <c r="AH543" i="1"/>
  <c r="CV543" i="1" s="1"/>
  <c r="U543" i="1" s="1"/>
  <c r="AI543" i="1"/>
  <c r="AJ543" i="1"/>
  <c r="CX543" i="1" s="1"/>
  <c r="W543" i="1" s="1"/>
  <c r="CQ543" i="1"/>
  <c r="CR543" i="1"/>
  <c r="Q543" i="1" s="1"/>
  <c r="CS543" i="1"/>
  <c r="CU543" i="1"/>
  <c r="T543" i="1" s="1"/>
  <c r="CW543" i="1"/>
  <c r="V543" i="1" s="1"/>
  <c r="FR543" i="1"/>
  <c r="GL543" i="1"/>
  <c r="GO543" i="1"/>
  <c r="GP543" i="1"/>
  <c r="GV543" i="1"/>
  <c r="GX543" i="1"/>
  <c r="I544" i="1"/>
  <c r="T544" i="1"/>
  <c r="W544" i="1"/>
  <c r="AC544" i="1"/>
  <c r="AD544" i="1"/>
  <c r="CR544" i="1" s="1"/>
  <c r="Q544" i="1" s="1"/>
  <c r="AE544" i="1"/>
  <c r="CS544" i="1" s="1"/>
  <c r="R544" i="1" s="1"/>
  <c r="AF544" i="1"/>
  <c r="AG544" i="1"/>
  <c r="AH544" i="1"/>
  <c r="AI544" i="1"/>
  <c r="CW544" i="1" s="1"/>
  <c r="V544" i="1" s="1"/>
  <c r="AJ544" i="1"/>
  <c r="CQ544" i="1"/>
  <c r="P544" i="1" s="1"/>
  <c r="CP544" i="1" s="1"/>
  <c r="O544" i="1" s="1"/>
  <c r="CT544" i="1"/>
  <c r="S544" i="1" s="1"/>
  <c r="CU544" i="1"/>
  <c r="CV544" i="1"/>
  <c r="U544" i="1" s="1"/>
  <c r="CX544" i="1"/>
  <c r="FR544" i="1"/>
  <c r="GK544" i="1"/>
  <c r="GL544" i="1"/>
  <c r="GO544" i="1"/>
  <c r="GP544" i="1"/>
  <c r="GV544" i="1"/>
  <c r="GX544" i="1" s="1"/>
  <c r="S545" i="1"/>
  <c r="U545" i="1"/>
  <c r="AC545" i="1"/>
  <c r="AB545" i="1" s="1"/>
  <c r="AD545" i="1"/>
  <c r="AE545" i="1"/>
  <c r="CS545" i="1" s="1"/>
  <c r="R545" i="1" s="1"/>
  <c r="GK545" i="1" s="1"/>
  <c r="AF545" i="1"/>
  <c r="AG545" i="1"/>
  <c r="AH545" i="1"/>
  <c r="AI545" i="1"/>
  <c r="CW545" i="1" s="1"/>
  <c r="V545" i="1" s="1"/>
  <c r="AJ545" i="1"/>
  <c r="CR545" i="1"/>
  <c r="Q545" i="1" s="1"/>
  <c r="CT545" i="1"/>
  <c r="CU545" i="1"/>
  <c r="T545" i="1" s="1"/>
  <c r="CV545" i="1"/>
  <c r="CX545" i="1"/>
  <c r="W545" i="1" s="1"/>
  <c r="FR545" i="1"/>
  <c r="GL545" i="1"/>
  <c r="GO545" i="1"/>
  <c r="GP545" i="1"/>
  <c r="GV545" i="1"/>
  <c r="GX545" i="1" s="1"/>
  <c r="I546" i="1"/>
  <c r="S546" i="1" s="1"/>
  <c r="AC546" i="1"/>
  <c r="AD546" i="1"/>
  <c r="CR546" i="1" s="1"/>
  <c r="AE546" i="1"/>
  <c r="AF546" i="1"/>
  <c r="AG546" i="1"/>
  <c r="AH546" i="1"/>
  <c r="CV546" i="1" s="1"/>
  <c r="AI546" i="1"/>
  <c r="AJ546" i="1"/>
  <c r="CS546" i="1"/>
  <c r="R546" i="1" s="1"/>
  <c r="GK546" i="1" s="1"/>
  <c r="CT546" i="1"/>
  <c r="CU546" i="1"/>
  <c r="T546" i="1" s="1"/>
  <c r="CW546" i="1"/>
  <c r="CX546" i="1"/>
  <c r="W546" i="1" s="1"/>
  <c r="FR546" i="1"/>
  <c r="GL546" i="1"/>
  <c r="GO546" i="1"/>
  <c r="GP546" i="1"/>
  <c r="GV546" i="1"/>
  <c r="R547" i="1"/>
  <c r="T547" i="1"/>
  <c r="AB547" i="1"/>
  <c r="AC547" i="1"/>
  <c r="AD547" i="1"/>
  <c r="CR547" i="1" s="1"/>
  <c r="Q547" i="1" s="1"/>
  <c r="AE547" i="1"/>
  <c r="AF547" i="1"/>
  <c r="AG547" i="1"/>
  <c r="AH547" i="1"/>
  <c r="CV547" i="1" s="1"/>
  <c r="U547" i="1" s="1"/>
  <c r="AI547" i="1"/>
  <c r="AJ547" i="1"/>
  <c r="CX547" i="1" s="1"/>
  <c r="W547" i="1" s="1"/>
  <c r="CQ547" i="1"/>
  <c r="P547" i="1" s="1"/>
  <c r="CS547" i="1"/>
  <c r="CT547" i="1"/>
  <c r="S547" i="1" s="1"/>
  <c r="CZ547" i="1" s="1"/>
  <c r="Y547" i="1" s="1"/>
  <c r="CU547" i="1"/>
  <c r="CW547" i="1"/>
  <c r="V547" i="1" s="1"/>
  <c r="CY547" i="1"/>
  <c r="X547" i="1" s="1"/>
  <c r="FR547" i="1"/>
  <c r="GK547" i="1"/>
  <c r="GL547" i="1"/>
  <c r="GO547" i="1"/>
  <c r="GP547" i="1"/>
  <c r="GV547" i="1"/>
  <c r="GX547" i="1"/>
  <c r="I548" i="1"/>
  <c r="AC548" i="1"/>
  <c r="AD548" i="1"/>
  <c r="CR548" i="1" s="1"/>
  <c r="Q548" i="1" s="1"/>
  <c r="AE548" i="1"/>
  <c r="AF548" i="1"/>
  <c r="AB548" i="1" s="1"/>
  <c r="AG548" i="1"/>
  <c r="AH548" i="1"/>
  <c r="CV548" i="1" s="1"/>
  <c r="U548" i="1" s="1"/>
  <c r="AI548" i="1"/>
  <c r="AJ548" i="1"/>
  <c r="CX548" i="1" s="1"/>
  <c r="W548" i="1" s="1"/>
  <c r="CQ548" i="1"/>
  <c r="P548" i="1" s="1"/>
  <c r="CS548" i="1"/>
  <c r="R548" i="1" s="1"/>
  <c r="GK548" i="1" s="1"/>
  <c r="CU548" i="1"/>
  <c r="T548" i="1" s="1"/>
  <c r="CW548" i="1"/>
  <c r="V548" i="1" s="1"/>
  <c r="FR548" i="1"/>
  <c r="GL548" i="1"/>
  <c r="GO548" i="1"/>
  <c r="GP548" i="1"/>
  <c r="GV548" i="1"/>
  <c r="GX548" i="1"/>
  <c r="P549" i="1"/>
  <c r="V549" i="1"/>
  <c r="AC549" i="1"/>
  <c r="AD549" i="1"/>
  <c r="CR549" i="1" s="1"/>
  <c r="Q549" i="1" s="1"/>
  <c r="AE549" i="1"/>
  <c r="AF549" i="1"/>
  <c r="AB549" i="1" s="1"/>
  <c r="AG549" i="1"/>
  <c r="AH549" i="1"/>
  <c r="CV549" i="1" s="1"/>
  <c r="U549" i="1" s="1"/>
  <c r="AI549" i="1"/>
  <c r="AJ549" i="1"/>
  <c r="CX549" i="1" s="1"/>
  <c r="W549" i="1" s="1"/>
  <c r="CQ549" i="1"/>
  <c r="CS549" i="1"/>
  <c r="R549" i="1" s="1"/>
  <c r="GK549" i="1" s="1"/>
  <c r="CU549" i="1"/>
  <c r="T549" i="1" s="1"/>
  <c r="CW549" i="1"/>
  <c r="FR549" i="1"/>
  <c r="GL549" i="1"/>
  <c r="GO549" i="1"/>
  <c r="GP549" i="1"/>
  <c r="GV549" i="1"/>
  <c r="GX549" i="1"/>
  <c r="I550" i="1"/>
  <c r="U550" i="1"/>
  <c r="W550" i="1"/>
  <c r="AC550" i="1"/>
  <c r="AB550" i="1" s="1"/>
  <c r="AD550" i="1"/>
  <c r="AE550" i="1"/>
  <c r="CS550" i="1" s="1"/>
  <c r="R550" i="1" s="1"/>
  <c r="AF550" i="1"/>
  <c r="AG550" i="1"/>
  <c r="CU550" i="1" s="1"/>
  <c r="T550" i="1" s="1"/>
  <c r="AH550" i="1"/>
  <c r="AI550" i="1"/>
  <c r="CW550" i="1" s="1"/>
  <c r="V550" i="1" s="1"/>
  <c r="AJ550" i="1"/>
  <c r="CR550" i="1"/>
  <c r="Q550" i="1" s="1"/>
  <c r="CT550" i="1"/>
  <c r="S550" i="1" s="1"/>
  <c r="CV550" i="1"/>
  <c r="CX550" i="1"/>
  <c r="FR550" i="1"/>
  <c r="GK550" i="1"/>
  <c r="GL550" i="1"/>
  <c r="GO550" i="1"/>
  <c r="GP550" i="1"/>
  <c r="GV550" i="1"/>
  <c r="GX550" i="1" s="1"/>
  <c r="U551" i="1"/>
  <c r="W551" i="1"/>
  <c r="AC551" i="1"/>
  <c r="AB551" i="1" s="1"/>
  <c r="AD551" i="1"/>
  <c r="AE551" i="1"/>
  <c r="CS551" i="1" s="1"/>
  <c r="R551" i="1" s="1"/>
  <c r="GK551" i="1" s="1"/>
  <c r="AF551" i="1"/>
  <c r="AG551" i="1"/>
  <c r="CU551" i="1" s="1"/>
  <c r="T551" i="1" s="1"/>
  <c r="AH551" i="1"/>
  <c r="AI551" i="1"/>
  <c r="CW551" i="1" s="1"/>
  <c r="V551" i="1" s="1"/>
  <c r="AJ551" i="1"/>
  <c r="CR551" i="1"/>
  <c r="Q551" i="1" s="1"/>
  <c r="CT551" i="1"/>
  <c r="S551" i="1" s="1"/>
  <c r="CV551" i="1"/>
  <c r="CX551" i="1"/>
  <c r="FR551" i="1"/>
  <c r="GL551" i="1"/>
  <c r="GO551" i="1"/>
  <c r="GP551" i="1"/>
  <c r="GV551" i="1"/>
  <c r="GX551" i="1" s="1"/>
  <c r="U552" i="1"/>
  <c r="W552" i="1"/>
  <c r="AC552" i="1"/>
  <c r="AB552" i="1" s="1"/>
  <c r="AD552" i="1"/>
  <c r="AE552" i="1"/>
  <c r="CS552" i="1" s="1"/>
  <c r="R552" i="1" s="1"/>
  <c r="GK552" i="1" s="1"/>
  <c r="AF552" i="1"/>
  <c r="AG552" i="1"/>
  <c r="CU552" i="1" s="1"/>
  <c r="T552" i="1" s="1"/>
  <c r="AH552" i="1"/>
  <c r="AI552" i="1"/>
  <c r="CW552" i="1" s="1"/>
  <c r="V552" i="1" s="1"/>
  <c r="AJ552" i="1"/>
  <c r="CR552" i="1"/>
  <c r="Q552" i="1" s="1"/>
  <c r="CT552" i="1"/>
  <c r="S552" i="1" s="1"/>
  <c r="CV552" i="1"/>
  <c r="CX552" i="1"/>
  <c r="FR552" i="1"/>
  <c r="GL552" i="1"/>
  <c r="GO552" i="1"/>
  <c r="GP552" i="1"/>
  <c r="GV552" i="1"/>
  <c r="GX552" i="1" s="1"/>
  <c r="I553" i="1"/>
  <c r="T553" i="1" s="1"/>
  <c r="AC553" i="1"/>
  <c r="AD553" i="1"/>
  <c r="AE553" i="1"/>
  <c r="AF553" i="1"/>
  <c r="CT553" i="1" s="1"/>
  <c r="AG553" i="1"/>
  <c r="AH553" i="1"/>
  <c r="CV553" i="1" s="1"/>
  <c r="AI553" i="1"/>
  <c r="AJ553" i="1"/>
  <c r="CX553" i="1" s="1"/>
  <c r="CQ553" i="1"/>
  <c r="CS553" i="1"/>
  <c r="CU553" i="1"/>
  <c r="CW553" i="1"/>
  <c r="FR553" i="1"/>
  <c r="GL553" i="1"/>
  <c r="GO553" i="1"/>
  <c r="GP553" i="1"/>
  <c r="GV553" i="1"/>
  <c r="T554" i="1"/>
  <c r="V554" i="1"/>
  <c r="AC554" i="1"/>
  <c r="AD554" i="1"/>
  <c r="AE554" i="1"/>
  <c r="AF554" i="1"/>
  <c r="CT554" i="1" s="1"/>
  <c r="S554" i="1" s="1"/>
  <c r="AG554" i="1"/>
  <c r="AH554" i="1"/>
  <c r="CV554" i="1" s="1"/>
  <c r="U554" i="1" s="1"/>
  <c r="AI554" i="1"/>
  <c r="AJ554" i="1"/>
  <c r="CX554" i="1" s="1"/>
  <c r="W554" i="1" s="1"/>
  <c r="CQ554" i="1"/>
  <c r="P554" i="1" s="1"/>
  <c r="CS554" i="1"/>
  <c r="R554" i="1" s="1"/>
  <c r="GK554" i="1" s="1"/>
  <c r="CU554" i="1"/>
  <c r="CW554" i="1"/>
  <c r="FR554" i="1"/>
  <c r="GL554" i="1"/>
  <c r="GO554" i="1"/>
  <c r="GP554" i="1"/>
  <c r="GV554" i="1"/>
  <c r="GX554" i="1"/>
  <c r="I555" i="1"/>
  <c r="S555" i="1"/>
  <c r="CY555" i="1" s="1"/>
  <c r="X555" i="1" s="1"/>
  <c r="U555" i="1"/>
  <c r="AC555" i="1"/>
  <c r="AB555" i="1" s="1"/>
  <c r="AD555" i="1"/>
  <c r="AE555" i="1"/>
  <c r="CS555" i="1" s="1"/>
  <c r="R555" i="1" s="1"/>
  <c r="GK555" i="1" s="1"/>
  <c r="AF555" i="1"/>
  <c r="AG555" i="1"/>
  <c r="CU555" i="1" s="1"/>
  <c r="T555" i="1" s="1"/>
  <c r="AH555" i="1"/>
  <c r="AI555" i="1"/>
  <c r="CW555" i="1" s="1"/>
  <c r="V555" i="1" s="1"/>
  <c r="AJ555" i="1"/>
  <c r="CR555" i="1"/>
  <c r="Q555" i="1" s="1"/>
  <c r="CT555" i="1"/>
  <c r="CV555" i="1"/>
  <c r="CX555" i="1"/>
  <c r="W555" i="1" s="1"/>
  <c r="CZ555" i="1"/>
  <c r="Y555" i="1" s="1"/>
  <c r="FR555" i="1"/>
  <c r="GL555" i="1"/>
  <c r="GO555" i="1"/>
  <c r="GP555" i="1"/>
  <c r="GV555" i="1"/>
  <c r="GX555" i="1" s="1"/>
  <c r="S556" i="1"/>
  <c r="CY556" i="1" s="1"/>
  <c r="X556" i="1" s="1"/>
  <c r="U556" i="1"/>
  <c r="AC556" i="1"/>
  <c r="AB556" i="1" s="1"/>
  <c r="AD556" i="1"/>
  <c r="AE556" i="1"/>
  <c r="CS556" i="1" s="1"/>
  <c r="R556" i="1" s="1"/>
  <c r="GK556" i="1" s="1"/>
  <c r="AF556" i="1"/>
  <c r="AG556" i="1"/>
  <c r="CU556" i="1" s="1"/>
  <c r="T556" i="1" s="1"/>
  <c r="AH556" i="1"/>
  <c r="AI556" i="1"/>
  <c r="CW556" i="1" s="1"/>
  <c r="V556" i="1" s="1"/>
  <c r="AJ556" i="1"/>
  <c r="CR556" i="1"/>
  <c r="Q556" i="1" s="1"/>
  <c r="CT556" i="1"/>
  <c r="CV556" i="1"/>
  <c r="CX556" i="1"/>
  <c r="W556" i="1" s="1"/>
  <c r="CZ556" i="1"/>
  <c r="Y556" i="1" s="1"/>
  <c r="FR556" i="1"/>
  <c r="GL556" i="1"/>
  <c r="GO556" i="1"/>
  <c r="GP556" i="1"/>
  <c r="GV556" i="1"/>
  <c r="GX556" i="1" s="1"/>
  <c r="I557" i="1"/>
  <c r="R557" i="1"/>
  <c r="GK557" i="1" s="1"/>
  <c r="T557" i="1"/>
  <c r="AC557" i="1"/>
  <c r="AD557" i="1"/>
  <c r="AE557" i="1"/>
  <c r="AF557" i="1"/>
  <c r="CT557" i="1" s="1"/>
  <c r="S557" i="1" s="1"/>
  <c r="CZ557" i="1" s="1"/>
  <c r="Y557" i="1" s="1"/>
  <c r="AG557" i="1"/>
  <c r="AH557" i="1"/>
  <c r="CV557" i="1" s="1"/>
  <c r="U557" i="1" s="1"/>
  <c r="AI557" i="1"/>
  <c r="AJ557" i="1"/>
  <c r="CX557" i="1" s="1"/>
  <c r="W557" i="1" s="1"/>
  <c r="CQ557" i="1"/>
  <c r="P557" i="1" s="1"/>
  <c r="CS557" i="1"/>
  <c r="CU557" i="1"/>
  <c r="CW557" i="1"/>
  <c r="V557" i="1" s="1"/>
  <c r="CY557" i="1"/>
  <c r="X557" i="1" s="1"/>
  <c r="FR557" i="1"/>
  <c r="GL557" i="1"/>
  <c r="GO557" i="1"/>
  <c r="GP557" i="1"/>
  <c r="GV557" i="1"/>
  <c r="GX557" i="1"/>
  <c r="R558" i="1"/>
  <c r="GK558" i="1" s="1"/>
  <c r="T558" i="1"/>
  <c r="AC558" i="1"/>
  <c r="AD558" i="1"/>
  <c r="AE558" i="1"/>
  <c r="AF558" i="1"/>
  <c r="CT558" i="1" s="1"/>
  <c r="S558" i="1" s="1"/>
  <c r="CZ558" i="1" s="1"/>
  <c r="Y558" i="1" s="1"/>
  <c r="AG558" i="1"/>
  <c r="AH558" i="1"/>
  <c r="CV558" i="1" s="1"/>
  <c r="U558" i="1" s="1"/>
  <c r="AI558" i="1"/>
  <c r="AJ558" i="1"/>
  <c r="CX558" i="1" s="1"/>
  <c r="W558" i="1" s="1"/>
  <c r="CQ558" i="1"/>
  <c r="P558" i="1" s="1"/>
  <c r="CS558" i="1"/>
  <c r="CU558" i="1"/>
  <c r="CW558" i="1"/>
  <c r="V558" i="1" s="1"/>
  <c r="CY558" i="1"/>
  <c r="X558" i="1" s="1"/>
  <c r="FR558" i="1"/>
  <c r="GL558" i="1"/>
  <c r="GO558" i="1"/>
  <c r="GP558" i="1"/>
  <c r="GV558" i="1"/>
  <c r="GX558" i="1"/>
  <c r="I559" i="1"/>
  <c r="Q559" i="1"/>
  <c r="S559" i="1"/>
  <c r="AC559" i="1"/>
  <c r="AD559" i="1"/>
  <c r="AE559" i="1"/>
  <c r="CS559" i="1" s="1"/>
  <c r="R559" i="1" s="1"/>
  <c r="GK559" i="1" s="1"/>
  <c r="AF559" i="1"/>
  <c r="AG559" i="1"/>
  <c r="CU559" i="1" s="1"/>
  <c r="T559" i="1" s="1"/>
  <c r="AH559" i="1"/>
  <c r="AI559" i="1"/>
  <c r="CW559" i="1" s="1"/>
  <c r="V559" i="1" s="1"/>
  <c r="AJ559" i="1"/>
  <c r="CR559" i="1"/>
  <c r="CT559" i="1"/>
  <c r="CV559" i="1"/>
  <c r="U559" i="1" s="1"/>
  <c r="CX559" i="1"/>
  <c r="W559" i="1" s="1"/>
  <c r="FR559" i="1"/>
  <c r="GL559" i="1"/>
  <c r="GO559" i="1"/>
  <c r="GP559" i="1"/>
  <c r="GV559" i="1"/>
  <c r="GX559" i="1" s="1"/>
  <c r="Q560" i="1"/>
  <c r="S560" i="1"/>
  <c r="AC560" i="1"/>
  <c r="AD560" i="1"/>
  <c r="AE560" i="1"/>
  <c r="CS560" i="1" s="1"/>
  <c r="R560" i="1" s="1"/>
  <c r="GK560" i="1" s="1"/>
  <c r="AF560" i="1"/>
  <c r="AG560" i="1"/>
  <c r="CU560" i="1" s="1"/>
  <c r="T560" i="1" s="1"/>
  <c r="AH560" i="1"/>
  <c r="AI560" i="1"/>
  <c r="CW560" i="1" s="1"/>
  <c r="V560" i="1" s="1"/>
  <c r="AJ560" i="1"/>
  <c r="CR560" i="1"/>
  <c r="CT560" i="1"/>
  <c r="CV560" i="1"/>
  <c r="U560" i="1" s="1"/>
  <c r="CX560" i="1"/>
  <c r="W560" i="1" s="1"/>
  <c r="FR560" i="1"/>
  <c r="GL560" i="1"/>
  <c r="GO560" i="1"/>
  <c r="GP560" i="1"/>
  <c r="GV560" i="1"/>
  <c r="GX560" i="1" s="1"/>
  <c r="I561" i="1"/>
  <c r="P561" i="1"/>
  <c r="R561" i="1"/>
  <c r="GK561" i="1" s="1"/>
  <c r="AB561" i="1"/>
  <c r="AC561" i="1"/>
  <c r="AD561" i="1"/>
  <c r="CR561" i="1" s="1"/>
  <c r="Q561" i="1" s="1"/>
  <c r="AE561" i="1"/>
  <c r="AF561" i="1"/>
  <c r="CT561" i="1" s="1"/>
  <c r="S561" i="1" s="1"/>
  <c r="AG561" i="1"/>
  <c r="AH561" i="1"/>
  <c r="CV561" i="1" s="1"/>
  <c r="U561" i="1" s="1"/>
  <c r="AI561" i="1"/>
  <c r="AJ561" i="1"/>
  <c r="CX561" i="1" s="1"/>
  <c r="W561" i="1" s="1"/>
  <c r="CQ561" i="1"/>
  <c r="CS561" i="1"/>
  <c r="CU561" i="1"/>
  <c r="T561" i="1" s="1"/>
  <c r="CW561" i="1"/>
  <c r="V561" i="1" s="1"/>
  <c r="FR561" i="1"/>
  <c r="GL561" i="1"/>
  <c r="GO561" i="1"/>
  <c r="GP561" i="1"/>
  <c r="GV561" i="1"/>
  <c r="GX561" i="1"/>
  <c r="P562" i="1"/>
  <c r="R562" i="1"/>
  <c r="GK562" i="1" s="1"/>
  <c r="AB562" i="1"/>
  <c r="AC562" i="1"/>
  <c r="AD562" i="1"/>
  <c r="CR562" i="1" s="1"/>
  <c r="Q562" i="1" s="1"/>
  <c r="AE562" i="1"/>
  <c r="AF562" i="1"/>
  <c r="CT562" i="1" s="1"/>
  <c r="S562" i="1" s="1"/>
  <c r="AG562" i="1"/>
  <c r="AH562" i="1"/>
  <c r="CV562" i="1" s="1"/>
  <c r="U562" i="1" s="1"/>
  <c r="AI562" i="1"/>
  <c r="AJ562" i="1"/>
  <c r="CX562" i="1" s="1"/>
  <c r="W562" i="1" s="1"/>
  <c r="CQ562" i="1"/>
  <c r="CS562" i="1"/>
  <c r="CU562" i="1"/>
  <c r="T562" i="1" s="1"/>
  <c r="CW562" i="1"/>
  <c r="V562" i="1" s="1"/>
  <c r="FR562" i="1"/>
  <c r="GL562" i="1"/>
  <c r="GO562" i="1"/>
  <c r="GP562" i="1"/>
  <c r="GV562" i="1"/>
  <c r="GX562" i="1"/>
  <c r="I563" i="1"/>
  <c r="Q563" i="1"/>
  <c r="W563" i="1"/>
  <c r="AC563" i="1"/>
  <c r="AB563" i="1" s="1"/>
  <c r="AD563" i="1"/>
  <c r="AE563" i="1"/>
  <c r="CS563" i="1" s="1"/>
  <c r="R563" i="1" s="1"/>
  <c r="GK563" i="1" s="1"/>
  <c r="AF563" i="1"/>
  <c r="AG563" i="1"/>
  <c r="CU563" i="1" s="1"/>
  <c r="T563" i="1" s="1"/>
  <c r="AH563" i="1"/>
  <c r="AI563" i="1"/>
  <c r="CW563" i="1" s="1"/>
  <c r="V563" i="1" s="1"/>
  <c r="AJ563" i="1"/>
  <c r="CR563" i="1"/>
  <c r="CT563" i="1"/>
  <c r="S563" i="1" s="1"/>
  <c r="CV563" i="1"/>
  <c r="U563" i="1" s="1"/>
  <c r="CX563" i="1"/>
  <c r="FR563" i="1"/>
  <c r="GL563" i="1"/>
  <c r="GO563" i="1"/>
  <c r="GP563" i="1"/>
  <c r="GV563" i="1"/>
  <c r="GX563" i="1" s="1"/>
  <c r="Q565" i="1"/>
  <c r="W565" i="1"/>
  <c r="AC565" i="1"/>
  <c r="AB565" i="1" s="1"/>
  <c r="AD565" i="1"/>
  <c r="AE565" i="1"/>
  <c r="CS565" i="1" s="1"/>
  <c r="R565" i="1" s="1"/>
  <c r="GK565" i="1" s="1"/>
  <c r="AF565" i="1"/>
  <c r="AG565" i="1"/>
  <c r="CU565" i="1" s="1"/>
  <c r="T565" i="1" s="1"/>
  <c r="AH565" i="1"/>
  <c r="AI565" i="1"/>
  <c r="CW565" i="1" s="1"/>
  <c r="V565" i="1" s="1"/>
  <c r="AJ565" i="1"/>
  <c r="CR565" i="1"/>
  <c r="CT565" i="1"/>
  <c r="S565" i="1" s="1"/>
  <c r="CV565" i="1"/>
  <c r="U565" i="1" s="1"/>
  <c r="CX565" i="1"/>
  <c r="FR565" i="1"/>
  <c r="GL565" i="1"/>
  <c r="GO565" i="1"/>
  <c r="GP565" i="1"/>
  <c r="GV565" i="1"/>
  <c r="GX565" i="1" s="1"/>
  <c r="Q566" i="1"/>
  <c r="W566" i="1"/>
  <c r="AC566" i="1"/>
  <c r="AB566" i="1" s="1"/>
  <c r="AD566" i="1"/>
  <c r="AE566" i="1"/>
  <c r="CS566" i="1" s="1"/>
  <c r="R566" i="1" s="1"/>
  <c r="GK566" i="1" s="1"/>
  <c r="AF566" i="1"/>
  <c r="AG566" i="1"/>
  <c r="CU566" i="1" s="1"/>
  <c r="T566" i="1" s="1"/>
  <c r="AH566" i="1"/>
  <c r="AI566" i="1"/>
  <c r="CW566" i="1" s="1"/>
  <c r="V566" i="1" s="1"/>
  <c r="AJ566" i="1"/>
  <c r="CR566" i="1"/>
  <c r="CT566" i="1"/>
  <c r="S566" i="1" s="1"/>
  <c r="CV566" i="1"/>
  <c r="U566" i="1" s="1"/>
  <c r="CX566" i="1"/>
  <c r="FR566" i="1"/>
  <c r="GL566" i="1"/>
  <c r="GO566" i="1"/>
  <c r="GP566" i="1"/>
  <c r="GV566" i="1"/>
  <c r="GX566" i="1" s="1"/>
  <c r="I567" i="1"/>
  <c r="P567" i="1"/>
  <c r="V567" i="1"/>
  <c r="AC567" i="1"/>
  <c r="AD567" i="1"/>
  <c r="CR567" i="1" s="1"/>
  <c r="Q567" i="1" s="1"/>
  <c r="AE567" i="1"/>
  <c r="AF567" i="1"/>
  <c r="AB567" i="1" s="1"/>
  <c r="AG567" i="1"/>
  <c r="AH567" i="1"/>
  <c r="CV567" i="1" s="1"/>
  <c r="U567" i="1" s="1"/>
  <c r="AI567" i="1"/>
  <c r="AJ567" i="1"/>
  <c r="CX567" i="1" s="1"/>
  <c r="W567" i="1" s="1"/>
  <c r="CQ567" i="1"/>
  <c r="CS567" i="1"/>
  <c r="R567" i="1" s="1"/>
  <c r="GK567" i="1" s="1"/>
  <c r="CU567" i="1"/>
  <c r="T567" i="1" s="1"/>
  <c r="CW567" i="1"/>
  <c r="FR567" i="1"/>
  <c r="GL567" i="1"/>
  <c r="GO567" i="1"/>
  <c r="GP567" i="1"/>
  <c r="GV567" i="1"/>
  <c r="GX567" i="1"/>
  <c r="P568" i="1"/>
  <c r="V568" i="1"/>
  <c r="AC568" i="1"/>
  <c r="AD568" i="1"/>
  <c r="AB568" i="1" s="1"/>
  <c r="AE568" i="1"/>
  <c r="AF568" i="1"/>
  <c r="CT568" i="1" s="1"/>
  <c r="S568" i="1" s="1"/>
  <c r="AG568" i="1"/>
  <c r="AH568" i="1"/>
  <c r="CV568" i="1" s="1"/>
  <c r="U568" i="1" s="1"/>
  <c r="AI568" i="1"/>
  <c r="AJ568" i="1"/>
  <c r="CX568" i="1" s="1"/>
  <c r="W568" i="1" s="1"/>
  <c r="CQ568" i="1"/>
  <c r="CS568" i="1"/>
  <c r="R568" i="1" s="1"/>
  <c r="GK568" i="1" s="1"/>
  <c r="CU568" i="1"/>
  <c r="T568" i="1" s="1"/>
  <c r="CW568" i="1"/>
  <c r="FR568" i="1"/>
  <c r="GL568" i="1"/>
  <c r="GO568" i="1"/>
  <c r="GP568" i="1"/>
  <c r="GV568" i="1"/>
  <c r="GX568" i="1"/>
  <c r="P569" i="1"/>
  <c r="V569" i="1"/>
  <c r="AC569" i="1"/>
  <c r="AD569" i="1"/>
  <c r="AB569" i="1" s="1"/>
  <c r="AE569" i="1"/>
  <c r="AF569" i="1"/>
  <c r="CT569" i="1" s="1"/>
  <c r="S569" i="1" s="1"/>
  <c r="AG569" i="1"/>
  <c r="AH569" i="1"/>
  <c r="CV569" i="1" s="1"/>
  <c r="U569" i="1" s="1"/>
  <c r="AI569" i="1"/>
  <c r="AJ569" i="1"/>
  <c r="CX569" i="1" s="1"/>
  <c r="W569" i="1" s="1"/>
  <c r="CQ569" i="1"/>
  <c r="CS569" i="1"/>
  <c r="R569" i="1" s="1"/>
  <c r="GK569" i="1" s="1"/>
  <c r="CU569" i="1"/>
  <c r="T569" i="1" s="1"/>
  <c r="CW569" i="1"/>
  <c r="FR569" i="1"/>
  <c r="GL569" i="1"/>
  <c r="GO569" i="1"/>
  <c r="GP569" i="1"/>
  <c r="GV569" i="1"/>
  <c r="GX569" i="1"/>
  <c r="I570" i="1"/>
  <c r="U570" i="1"/>
  <c r="W570" i="1"/>
  <c r="AC570" i="1"/>
  <c r="AB570" i="1" s="1"/>
  <c r="AD570" i="1"/>
  <c r="AE570" i="1"/>
  <c r="CS570" i="1" s="1"/>
  <c r="R570" i="1" s="1"/>
  <c r="GK570" i="1" s="1"/>
  <c r="AF570" i="1"/>
  <c r="AG570" i="1"/>
  <c r="CU570" i="1" s="1"/>
  <c r="T570" i="1" s="1"/>
  <c r="AH570" i="1"/>
  <c r="AI570" i="1"/>
  <c r="CW570" i="1" s="1"/>
  <c r="V570" i="1" s="1"/>
  <c r="AJ570" i="1"/>
  <c r="CR570" i="1"/>
  <c r="Q570" i="1" s="1"/>
  <c r="CT570" i="1"/>
  <c r="S570" i="1" s="1"/>
  <c r="CV570" i="1"/>
  <c r="CX570" i="1"/>
  <c r="FR570" i="1"/>
  <c r="GL570" i="1"/>
  <c r="GO570" i="1"/>
  <c r="GP570" i="1"/>
  <c r="GV570" i="1"/>
  <c r="GX570" i="1" s="1"/>
  <c r="U571" i="1"/>
  <c r="W571" i="1"/>
  <c r="AC571" i="1"/>
  <c r="AB571" i="1" s="1"/>
  <c r="AD571" i="1"/>
  <c r="AE571" i="1"/>
  <c r="CS571" i="1" s="1"/>
  <c r="R571" i="1" s="1"/>
  <c r="AF571" i="1"/>
  <c r="AG571" i="1"/>
  <c r="CU571" i="1" s="1"/>
  <c r="T571" i="1" s="1"/>
  <c r="AH571" i="1"/>
  <c r="AI571" i="1"/>
  <c r="CW571" i="1" s="1"/>
  <c r="V571" i="1" s="1"/>
  <c r="AJ571" i="1"/>
  <c r="CR571" i="1"/>
  <c r="Q571" i="1" s="1"/>
  <c r="CT571" i="1"/>
  <c r="S571" i="1" s="1"/>
  <c r="CV571" i="1"/>
  <c r="CX571" i="1"/>
  <c r="FR571" i="1"/>
  <c r="GK571" i="1"/>
  <c r="GL571" i="1"/>
  <c r="GO571" i="1"/>
  <c r="GP571" i="1"/>
  <c r="GV571" i="1"/>
  <c r="GX571" i="1" s="1"/>
  <c r="I572" i="1"/>
  <c r="T572" i="1" s="1"/>
  <c r="AC572" i="1"/>
  <c r="AD572" i="1"/>
  <c r="AB572" i="1" s="1"/>
  <c r="AE572" i="1"/>
  <c r="AF572" i="1"/>
  <c r="CT572" i="1" s="1"/>
  <c r="AG572" i="1"/>
  <c r="AH572" i="1"/>
  <c r="CV572" i="1" s="1"/>
  <c r="AI572" i="1"/>
  <c r="AJ572" i="1"/>
  <c r="CX572" i="1" s="1"/>
  <c r="CQ572" i="1"/>
  <c r="CS572" i="1"/>
  <c r="R572" i="1" s="1"/>
  <c r="GK572" i="1" s="1"/>
  <c r="CU572" i="1"/>
  <c r="CW572" i="1"/>
  <c r="FR572" i="1"/>
  <c r="GL572" i="1"/>
  <c r="GO572" i="1"/>
  <c r="GP572" i="1"/>
  <c r="GV572" i="1"/>
  <c r="GX572" i="1"/>
  <c r="B574" i="1"/>
  <c r="B526" i="1" s="1"/>
  <c r="C574" i="1"/>
  <c r="C526" i="1" s="1"/>
  <c r="D574" i="1"/>
  <c r="D526" i="1" s="1"/>
  <c r="F574" i="1"/>
  <c r="F526" i="1" s="1"/>
  <c r="G574" i="1"/>
  <c r="G526" i="1" s="1"/>
  <c r="AO574" i="1"/>
  <c r="AO526" i="1" s="1"/>
  <c r="BC574" i="1"/>
  <c r="BC526" i="1" s="1"/>
  <c r="BX574" i="1"/>
  <c r="BX526" i="1" s="1"/>
  <c r="CK574" i="1"/>
  <c r="CL574" i="1"/>
  <c r="CL526" i="1" s="1"/>
  <c r="F578" i="1"/>
  <c r="F590" i="1"/>
  <c r="D603" i="1"/>
  <c r="B605" i="1"/>
  <c r="C605" i="1"/>
  <c r="E605" i="1"/>
  <c r="G605" i="1"/>
  <c r="Z605" i="1"/>
  <c r="AA605" i="1"/>
  <c r="AM605" i="1"/>
  <c r="AN605" i="1"/>
  <c r="BD605" i="1"/>
  <c r="BE605" i="1"/>
  <c r="BF605" i="1"/>
  <c r="BG605" i="1"/>
  <c r="BH605" i="1"/>
  <c r="BI605" i="1"/>
  <c r="BJ605" i="1"/>
  <c r="BK605" i="1"/>
  <c r="BL605" i="1"/>
  <c r="BM605" i="1"/>
  <c r="BN605" i="1"/>
  <c r="BO605" i="1"/>
  <c r="BP605" i="1"/>
  <c r="BQ605" i="1"/>
  <c r="BR605" i="1"/>
  <c r="BS605" i="1"/>
  <c r="BT605" i="1"/>
  <c r="BU605" i="1"/>
  <c r="BV605" i="1"/>
  <c r="BW605" i="1"/>
  <c r="BX605" i="1"/>
  <c r="CL605" i="1"/>
  <c r="CM605" i="1"/>
  <c r="CN605" i="1"/>
  <c r="CO605" i="1"/>
  <c r="CP605" i="1"/>
  <c r="CQ605" i="1"/>
  <c r="CR605" i="1"/>
  <c r="CS605" i="1"/>
  <c r="CT605" i="1"/>
  <c r="CU605" i="1"/>
  <c r="CV605" i="1"/>
  <c r="CW605" i="1"/>
  <c r="CX605" i="1"/>
  <c r="CY605" i="1"/>
  <c r="CZ605" i="1"/>
  <c r="DA605" i="1"/>
  <c r="DB605" i="1"/>
  <c r="DC605" i="1"/>
  <c r="DD605" i="1"/>
  <c r="DE605" i="1"/>
  <c r="DF605" i="1"/>
  <c r="DG605" i="1"/>
  <c r="DH605" i="1"/>
  <c r="DI605" i="1"/>
  <c r="DJ605" i="1"/>
  <c r="DK605" i="1"/>
  <c r="DL605" i="1"/>
  <c r="DM605" i="1"/>
  <c r="DN605" i="1"/>
  <c r="DO605" i="1"/>
  <c r="DP605" i="1"/>
  <c r="DQ605" i="1"/>
  <c r="DR605" i="1"/>
  <c r="DS605" i="1"/>
  <c r="DT605" i="1"/>
  <c r="DU605" i="1"/>
  <c r="DV605" i="1"/>
  <c r="DW605" i="1"/>
  <c r="DX605" i="1"/>
  <c r="DY605" i="1"/>
  <c r="DZ605" i="1"/>
  <c r="EA605" i="1"/>
  <c r="EB605" i="1"/>
  <c r="EC605" i="1"/>
  <c r="ED605" i="1"/>
  <c r="EE605" i="1"/>
  <c r="EF605" i="1"/>
  <c r="EG605" i="1"/>
  <c r="EH605" i="1"/>
  <c r="EI605" i="1"/>
  <c r="EJ605" i="1"/>
  <c r="EK605" i="1"/>
  <c r="EL605" i="1"/>
  <c r="EM605" i="1"/>
  <c r="EN605" i="1"/>
  <c r="EO605" i="1"/>
  <c r="EP605" i="1"/>
  <c r="EQ605" i="1"/>
  <c r="ER605" i="1"/>
  <c r="ES605" i="1"/>
  <c r="ET605" i="1"/>
  <c r="EU605" i="1"/>
  <c r="EV605" i="1"/>
  <c r="EW605" i="1"/>
  <c r="EX605" i="1"/>
  <c r="EY605" i="1"/>
  <c r="EZ605" i="1"/>
  <c r="FA605" i="1"/>
  <c r="FB605" i="1"/>
  <c r="FC605" i="1"/>
  <c r="FD605" i="1"/>
  <c r="FE605" i="1"/>
  <c r="FF605" i="1"/>
  <c r="FG605" i="1"/>
  <c r="FH605" i="1"/>
  <c r="FI605" i="1"/>
  <c r="FJ605" i="1"/>
  <c r="FK605" i="1"/>
  <c r="FL605" i="1"/>
  <c r="FM605" i="1"/>
  <c r="FN605" i="1"/>
  <c r="FO605" i="1"/>
  <c r="FP605" i="1"/>
  <c r="FQ605" i="1"/>
  <c r="FR605" i="1"/>
  <c r="FS605" i="1"/>
  <c r="FT605" i="1"/>
  <c r="FU605" i="1"/>
  <c r="FV605" i="1"/>
  <c r="FW605" i="1"/>
  <c r="FX605" i="1"/>
  <c r="FY605" i="1"/>
  <c r="FZ605" i="1"/>
  <c r="GA605" i="1"/>
  <c r="GB605" i="1"/>
  <c r="GC605" i="1"/>
  <c r="GD605" i="1"/>
  <c r="GE605" i="1"/>
  <c r="GF605" i="1"/>
  <c r="GG605" i="1"/>
  <c r="GH605" i="1"/>
  <c r="GI605" i="1"/>
  <c r="GJ605" i="1"/>
  <c r="GK605" i="1"/>
  <c r="GL605" i="1"/>
  <c r="GM605" i="1"/>
  <c r="GN605" i="1"/>
  <c r="GO605" i="1"/>
  <c r="GP605" i="1"/>
  <c r="GQ605" i="1"/>
  <c r="GR605" i="1"/>
  <c r="GS605" i="1"/>
  <c r="GT605" i="1"/>
  <c r="GU605" i="1"/>
  <c r="GV605" i="1"/>
  <c r="GW605" i="1"/>
  <c r="GX605" i="1"/>
  <c r="R607" i="1"/>
  <c r="GK607" i="1" s="1"/>
  <c r="T607" i="1"/>
  <c r="AG611" i="1" s="1"/>
  <c r="AC607" i="1"/>
  <c r="AD607" i="1"/>
  <c r="CR607" i="1" s="1"/>
  <c r="Q607" i="1" s="1"/>
  <c r="AE607" i="1"/>
  <c r="AF607" i="1"/>
  <c r="CT607" i="1" s="1"/>
  <c r="S607" i="1" s="1"/>
  <c r="AG607" i="1"/>
  <c r="AH607" i="1"/>
  <c r="CV607" i="1" s="1"/>
  <c r="U607" i="1" s="1"/>
  <c r="AH611" i="1" s="1"/>
  <c r="AH605" i="1" s="1"/>
  <c r="AI607" i="1"/>
  <c r="AJ607" i="1"/>
  <c r="CX607" i="1" s="1"/>
  <c r="W607" i="1" s="1"/>
  <c r="CQ607" i="1"/>
  <c r="P607" i="1" s="1"/>
  <c r="CS607" i="1"/>
  <c r="CU607" i="1"/>
  <c r="CW607" i="1"/>
  <c r="V607" i="1" s="1"/>
  <c r="CY607" i="1"/>
  <c r="X607" i="1" s="1"/>
  <c r="FR607" i="1"/>
  <c r="GL607" i="1"/>
  <c r="BZ611" i="1" s="1"/>
  <c r="BZ605" i="1" s="1"/>
  <c r="GO607" i="1"/>
  <c r="GP607" i="1"/>
  <c r="GV607" i="1"/>
  <c r="GX607" i="1"/>
  <c r="R608" i="1"/>
  <c r="GK608" i="1" s="1"/>
  <c r="T608" i="1"/>
  <c r="AB608" i="1"/>
  <c r="AC608" i="1"/>
  <c r="AD608" i="1"/>
  <c r="CR608" i="1" s="1"/>
  <c r="Q608" i="1" s="1"/>
  <c r="AE608" i="1"/>
  <c r="AF608" i="1"/>
  <c r="CT608" i="1" s="1"/>
  <c r="S608" i="1" s="1"/>
  <c r="CZ608" i="1" s="1"/>
  <c r="Y608" i="1" s="1"/>
  <c r="AG608" i="1"/>
  <c r="AH608" i="1"/>
  <c r="CV608" i="1" s="1"/>
  <c r="U608" i="1" s="1"/>
  <c r="AI608" i="1"/>
  <c r="AJ608" i="1"/>
  <c r="CX608" i="1" s="1"/>
  <c r="W608" i="1" s="1"/>
  <c r="CQ608" i="1"/>
  <c r="P608" i="1" s="1"/>
  <c r="CS608" i="1"/>
  <c r="CU608" i="1"/>
  <c r="CW608" i="1"/>
  <c r="V608" i="1" s="1"/>
  <c r="FR608" i="1"/>
  <c r="GL608" i="1"/>
  <c r="GN608" i="1"/>
  <c r="GO608" i="1"/>
  <c r="GV608" i="1"/>
  <c r="GX608" i="1"/>
  <c r="CJ611" i="1" s="1"/>
  <c r="R609" i="1"/>
  <c r="GK609" i="1" s="1"/>
  <c r="T609" i="1"/>
  <c r="AB609" i="1"/>
  <c r="AC609" i="1"/>
  <c r="AD609" i="1"/>
  <c r="CR609" i="1" s="1"/>
  <c r="Q609" i="1" s="1"/>
  <c r="AE609" i="1"/>
  <c r="AF609" i="1"/>
  <c r="CT609" i="1" s="1"/>
  <c r="S609" i="1" s="1"/>
  <c r="CZ609" i="1" s="1"/>
  <c r="Y609" i="1" s="1"/>
  <c r="AG609" i="1"/>
  <c r="AH609" i="1"/>
  <c r="CV609" i="1" s="1"/>
  <c r="U609" i="1" s="1"/>
  <c r="AI609" i="1"/>
  <c r="AJ609" i="1"/>
  <c r="CX609" i="1" s="1"/>
  <c r="W609" i="1" s="1"/>
  <c r="CQ609" i="1"/>
  <c r="P609" i="1" s="1"/>
  <c r="CP609" i="1" s="1"/>
  <c r="O609" i="1" s="1"/>
  <c r="GM609" i="1" s="1"/>
  <c r="CS609" i="1"/>
  <c r="CU609" i="1"/>
  <c r="CW609" i="1"/>
  <c r="V609" i="1" s="1"/>
  <c r="CY609" i="1"/>
  <c r="X609" i="1" s="1"/>
  <c r="FR609" i="1"/>
  <c r="GL609" i="1"/>
  <c r="GN609" i="1"/>
  <c r="GO609" i="1"/>
  <c r="GV609" i="1"/>
  <c r="GX609" i="1"/>
  <c r="B611" i="1"/>
  <c r="C611" i="1"/>
  <c r="D611" i="1"/>
  <c r="D605" i="1" s="1"/>
  <c r="F611" i="1"/>
  <c r="F605" i="1" s="1"/>
  <c r="G611" i="1"/>
  <c r="AO611" i="1"/>
  <c r="AO605" i="1" s="1"/>
  <c r="AQ611" i="1"/>
  <c r="BC611" i="1"/>
  <c r="BC605" i="1" s="1"/>
  <c r="BX611" i="1"/>
  <c r="BY611" i="1"/>
  <c r="CC611" i="1"/>
  <c r="AT611" i="1" s="1"/>
  <c r="CG611" i="1"/>
  <c r="CI611" i="1"/>
  <c r="CK611" i="1"/>
  <c r="BB611" i="1" s="1"/>
  <c r="CL611" i="1"/>
  <c r="F627" i="1"/>
  <c r="B640" i="1"/>
  <c r="B456" i="1" s="1"/>
  <c r="C640" i="1"/>
  <c r="C456" i="1" s="1"/>
  <c r="D640" i="1"/>
  <c r="D456" i="1" s="1"/>
  <c r="F640" i="1"/>
  <c r="F456" i="1" s="1"/>
  <c r="G640" i="1"/>
  <c r="G456" i="1" s="1"/>
  <c r="BC640" i="1"/>
  <c r="BC456" i="1" s="1"/>
  <c r="B669" i="1"/>
  <c r="B22" i="1" s="1"/>
  <c r="C669" i="1"/>
  <c r="C22" i="1" s="1"/>
  <c r="D669" i="1"/>
  <c r="D22" i="1" s="1"/>
  <c r="F669" i="1"/>
  <c r="F22" i="1" s="1"/>
  <c r="G669" i="1"/>
  <c r="G22" i="1" s="1"/>
  <c r="B698" i="1"/>
  <c r="B18" i="1" s="1"/>
  <c r="C698" i="1"/>
  <c r="C18" i="1" s="1"/>
  <c r="D698" i="1"/>
  <c r="D18" i="1" s="1"/>
  <c r="F698" i="1"/>
  <c r="F18" i="1" s="1"/>
  <c r="G698" i="1"/>
  <c r="G18" i="1" s="1"/>
  <c r="CC526" i="1" l="1"/>
  <c r="AT574" i="1"/>
  <c r="AG605" i="1"/>
  <c r="T611" i="1"/>
  <c r="AT605" i="1"/>
  <c r="F629" i="1"/>
  <c r="AK611" i="1"/>
  <c r="P572" i="1"/>
  <c r="CY563" i="1"/>
  <c r="X563" i="1" s="1"/>
  <c r="CZ563" i="1"/>
  <c r="Y563" i="1" s="1"/>
  <c r="CQ559" i="1"/>
  <c r="P559" i="1" s="1"/>
  <c r="CP559" i="1" s="1"/>
  <c r="O559" i="1" s="1"/>
  <c r="AB559" i="1"/>
  <c r="AB554" i="1"/>
  <c r="U553" i="1"/>
  <c r="CY552" i="1"/>
  <c r="X552" i="1" s="1"/>
  <c r="CZ552" i="1"/>
  <c r="Y552" i="1" s="1"/>
  <c r="AG574" i="1"/>
  <c r="CY471" i="1"/>
  <c r="X471" i="1" s="1"/>
  <c r="CZ471" i="1"/>
  <c r="Y471" i="1" s="1"/>
  <c r="GN470" i="1"/>
  <c r="GM470" i="1"/>
  <c r="CY466" i="1"/>
  <c r="X466" i="1" s="1"/>
  <c r="CZ466" i="1"/>
  <c r="Y466" i="1" s="1"/>
  <c r="CG605" i="1"/>
  <c r="AX611" i="1"/>
  <c r="CC460" i="1"/>
  <c r="AT495" i="1"/>
  <c r="CK526" i="1"/>
  <c r="BB574" i="1"/>
  <c r="CY570" i="1"/>
  <c r="X570" i="1" s="1"/>
  <c r="CZ570" i="1"/>
  <c r="Y570" i="1" s="1"/>
  <c r="CY608" i="1"/>
  <c r="X608" i="1" s="1"/>
  <c r="AI611" i="1"/>
  <c r="CZ607" i="1"/>
  <c r="Y607" i="1" s="1"/>
  <c r="AL611" i="1" s="1"/>
  <c r="AF611" i="1"/>
  <c r="W572" i="1"/>
  <c r="V572" i="1"/>
  <c r="CY568" i="1"/>
  <c r="X568" i="1" s="1"/>
  <c r="CZ568" i="1"/>
  <c r="Y568" i="1" s="1"/>
  <c r="CP561" i="1"/>
  <c r="O561" i="1" s="1"/>
  <c r="CY559" i="1"/>
  <c r="X559" i="1" s="1"/>
  <c r="CZ559" i="1"/>
  <c r="Y559" i="1" s="1"/>
  <c r="GK541" i="1"/>
  <c r="AE574" i="1"/>
  <c r="CY487" i="1"/>
  <c r="X487" i="1" s="1"/>
  <c r="CZ487" i="1"/>
  <c r="Y487" i="1" s="1"/>
  <c r="BY605" i="1"/>
  <c r="AP611" i="1"/>
  <c r="CR557" i="1"/>
  <c r="Q557" i="1" s="1"/>
  <c r="AB557" i="1"/>
  <c r="S553" i="1"/>
  <c r="CY550" i="1"/>
  <c r="X550" i="1" s="1"/>
  <c r="CZ550" i="1"/>
  <c r="Y550" i="1" s="1"/>
  <c r="CP529" i="1"/>
  <c r="O529" i="1" s="1"/>
  <c r="F621" i="1"/>
  <c r="AQ605" i="1"/>
  <c r="CP568" i="1"/>
  <c r="O568" i="1" s="1"/>
  <c r="CC72" i="1"/>
  <c r="AT108" i="1"/>
  <c r="BA611" i="1"/>
  <c r="CJ605" i="1"/>
  <c r="F615" i="1"/>
  <c r="AD611" i="1"/>
  <c r="U572" i="1"/>
  <c r="CY571" i="1"/>
  <c r="X571" i="1" s="1"/>
  <c r="CZ571" i="1"/>
  <c r="Y571" i="1" s="1"/>
  <c r="CY565" i="1"/>
  <c r="X565" i="1" s="1"/>
  <c r="CZ565" i="1"/>
  <c r="Y565" i="1" s="1"/>
  <c r="CP562" i="1"/>
  <c r="O562" i="1" s="1"/>
  <c r="CY561" i="1"/>
  <c r="X561" i="1" s="1"/>
  <c r="CZ561" i="1"/>
  <c r="Y561" i="1" s="1"/>
  <c r="CP557" i="1"/>
  <c r="O557" i="1" s="1"/>
  <c r="CY545" i="1"/>
  <c r="X545" i="1" s="1"/>
  <c r="CZ545" i="1"/>
  <c r="Y545" i="1" s="1"/>
  <c r="AH574" i="1"/>
  <c r="CY485" i="1"/>
  <c r="X485" i="1" s="1"/>
  <c r="CZ485" i="1"/>
  <c r="Y485" i="1" s="1"/>
  <c r="U611" i="1"/>
  <c r="AC611" i="1"/>
  <c r="CP607" i="1"/>
  <c r="O607" i="1" s="1"/>
  <c r="CY569" i="1"/>
  <c r="X569" i="1" s="1"/>
  <c r="CZ569" i="1"/>
  <c r="Y569" i="1" s="1"/>
  <c r="CP567" i="1"/>
  <c r="O567" i="1" s="1"/>
  <c r="CQ560" i="1"/>
  <c r="P560" i="1" s="1"/>
  <c r="CP560" i="1" s="1"/>
  <c r="O560" i="1" s="1"/>
  <c r="AB560" i="1"/>
  <c r="GX553" i="1"/>
  <c r="R553" i="1"/>
  <c r="GK553" i="1" s="1"/>
  <c r="AB553" i="1"/>
  <c r="CQ546" i="1"/>
  <c r="P546" i="1" s="1"/>
  <c r="AB546" i="1"/>
  <c r="CY540" i="1"/>
  <c r="X540" i="1" s="1"/>
  <c r="BY574" i="1"/>
  <c r="AE611" i="1"/>
  <c r="AO640" i="1"/>
  <c r="BB605" i="1"/>
  <c r="F624" i="1"/>
  <c r="GP609" i="1"/>
  <c r="CP608" i="1"/>
  <c r="O608" i="1" s="1"/>
  <c r="AJ611" i="1"/>
  <c r="AB607" i="1"/>
  <c r="S572" i="1"/>
  <c r="CY562" i="1"/>
  <c r="X562" i="1" s="1"/>
  <c r="CZ562" i="1"/>
  <c r="Y562" i="1" s="1"/>
  <c r="CY560" i="1"/>
  <c r="X560" i="1" s="1"/>
  <c r="CZ560" i="1"/>
  <c r="Y560" i="1" s="1"/>
  <c r="CR558" i="1"/>
  <c r="Q558" i="1" s="1"/>
  <c r="AB558" i="1"/>
  <c r="P553" i="1"/>
  <c r="CP553" i="1" s="1"/>
  <c r="O553" i="1" s="1"/>
  <c r="CY551" i="1"/>
  <c r="X551" i="1" s="1"/>
  <c r="CZ551" i="1"/>
  <c r="Y551" i="1" s="1"/>
  <c r="CP547" i="1"/>
  <c r="O547" i="1" s="1"/>
  <c r="CY544" i="1"/>
  <c r="X544" i="1" s="1"/>
  <c r="GM544" i="1" s="1"/>
  <c r="CZ544" i="1"/>
  <c r="Y544" i="1" s="1"/>
  <c r="CY491" i="1"/>
  <c r="X491" i="1" s="1"/>
  <c r="CZ491" i="1"/>
  <c r="Y491" i="1" s="1"/>
  <c r="AZ611" i="1"/>
  <c r="CI605" i="1"/>
  <c r="CY566" i="1"/>
  <c r="X566" i="1" s="1"/>
  <c r="CZ566" i="1"/>
  <c r="Y566" i="1" s="1"/>
  <c r="CP558" i="1"/>
  <c r="O558" i="1" s="1"/>
  <c r="CY554" i="1"/>
  <c r="X554" i="1" s="1"/>
  <c r="CZ554" i="1"/>
  <c r="Y554" i="1" s="1"/>
  <c r="W553" i="1"/>
  <c r="AJ574" i="1" s="1"/>
  <c r="V553" i="1"/>
  <c r="CP548" i="1"/>
  <c r="O548" i="1" s="1"/>
  <c r="CZ546" i="1"/>
  <c r="Y546" i="1" s="1"/>
  <c r="CY546" i="1"/>
  <c r="X546" i="1" s="1"/>
  <c r="GM541" i="1"/>
  <c r="BZ574" i="1"/>
  <c r="CK460" i="1"/>
  <c r="BB495" i="1"/>
  <c r="CR483" i="1"/>
  <c r="Q483" i="1" s="1"/>
  <c r="CP483" i="1" s="1"/>
  <c r="O483" i="1" s="1"/>
  <c r="AB483" i="1"/>
  <c r="CT481" i="1"/>
  <c r="S481" i="1" s="1"/>
  <c r="CP481" i="1" s="1"/>
  <c r="O481" i="1" s="1"/>
  <c r="AB481" i="1"/>
  <c r="CR572" i="1"/>
  <c r="Q572" i="1" s="1"/>
  <c r="CT567" i="1"/>
  <c r="S567" i="1" s="1"/>
  <c r="CQ556" i="1"/>
  <c r="P556" i="1" s="1"/>
  <c r="CP556" i="1" s="1"/>
  <c r="O556" i="1" s="1"/>
  <c r="CQ555" i="1"/>
  <c r="P555" i="1" s="1"/>
  <c r="CP555" i="1" s="1"/>
  <c r="O555" i="1" s="1"/>
  <c r="CR554" i="1"/>
  <c r="Q554" i="1" s="1"/>
  <c r="CP554" i="1" s="1"/>
  <c r="O554" i="1" s="1"/>
  <c r="CR553" i="1"/>
  <c r="Q553" i="1" s="1"/>
  <c r="CT549" i="1"/>
  <c r="S549" i="1" s="1"/>
  <c r="CP549" i="1" s="1"/>
  <c r="O549" i="1" s="1"/>
  <c r="CT548" i="1"/>
  <c r="S548" i="1" s="1"/>
  <c r="GX546" i="1"/>
  <c r="CJ574" i="1" s="1"/>
  <c r="CQ545" i="1"/>
  <c r="P545" i="1" s="1"/>
  <c r="CP545" i="1" s="1"/>
  <c r="O545" i="1" s="1"/>
  <c r="U537" i="1"/>
  <c r="CY531" i="1"/>
  <c r="X531" i="1" s="1"/>
  <c r="CP531" i="1"/>
  <c r="O531" i="1" s="1"/>
  <c r="CR529" i="1"/>
  <c r="Q529" i="1" s="1"/>
  <c r="AB529" i="1"/>
  <c r="W493" i="1"/>
  <c r="V493" i="1"/>
  <c r="CP486" i="1"/>
  <c r="O486" i="1" s="1"/>
  <c r="CD495" i="1"/>
  <c r="U477" i="1"/>
  <c r="V477" i="1"/>
  <c r="CP475" i="1"/>
  <c r="O475" i="1" s="1"/>
  <c r="BZ495" i="1"/>
  <c r="CY385" i="1"/>
  <c r="X385" i="1" s="1"/>
  <c r="CZ385" i="1"/>
  <c r="Y385" i="1" s="1"/>
  <c r="CP490" i="1"/>
  <c r="O490" i="1" s="1"/>
  <c r="CY479" i="1"/>
  <c r="X479" i="1" s="1"/>
  <c r="CZ479" i="1"/>
  <c r="Y479" i="1" s="1"/>
  <c r="BY495" i="1"/>
  <c r="CK605" i="1"/>
  <c r="CC605" i="1"/>
  <c r="CQ571" i="1"/>
  <c r="P571" i="1" s="1"/>
  <c r="CP571" i="1" s="1"/>
  <c r="O571" i="1" s="1"/>
  <c r="CQ570" i="1"/>
  <c r="P570" i="1" s="1"/>
  <c r="CP570" i="1" s="1"/>
  <c r="O570" i="1" s="1"/>
  <c r="CR569" i="1"/>
  <c r="Q569" i="1" s="1"/>
  <c r="CP569" i="1" s="1"/>
  <c r="O569" i="1" s="1"/>
  <c r="CR568" i="1"/>
  <c r="Q568" i="1" s="1"/>
  <c r="CQ552" i="1"/>
  <c r="P552" i="1" s="1"/>
  <c r="CP552" i="1" s="1"/>
  <c r="O552" i="1" s="1"/>
  <c r="CQ551" i="1"/>
  <c r="P551" i="1" s="1"/>
  <c r="CP551" i="1" s="1"/>
  <c r="O551" i="1" s="1"/>
  <c r="CQ550" i="1"/>
  <c r="P550" i="1" s="1"/>
  <c r="CP550" i="1" s="1"/>
  <c r="O550" i="1" s="1"/>
  <c r="U546" i="1"/>
  <c r="AB544" i="1"/>
  <c r="CY534" i="1"/>
  <c r="X534" i="1" s="1"/>
  <c r="CY533" i="1"/>
  <c r="X533" i="1" s="1"/>
  <c r="CR530" i="1"/>
  <c r="Q530" i="1" s="1"/>
  <c r="CP530" i="1" s="1"/>
  <c r="O530" i="1" s="1"/>
  <c r="AB530" i="1"/>
  <c r="U493" i="1"/>
  <c r="CY492" i="1"/>
  <c r="X492" i="1" s="1"/>
  <c r="CZ492" i="1"/>
  <c r="Y492" i="1" s="1"/>
  <c r="CP487" i="1"/>
  <c r="O487" i="1" s="1"/>
  <c r="CR484" i="1"/>
  <c r="Q484" i="1" s="1"/>
  <c r="AB484" i="1"/>
  <c r="GX478" i="1"/>
  <c r="CJ495" i="1" s="1"/>
  <c r="T478" i="1"/>
  <c r="U478" i="1"/>
  <c r="V478" i="1"/>
  <c r="CP471" i="1"/>
  <c r="O471" i="1" s="1"/>
  <c r="AG495" i="1"/>
  <c r="GK464" i="1"/>
  <c r="AE495" i="1"/>
  <c r="AO425" i="1"/>
  <c r="AO390" i="1"/>
  <c r="F400" i="1"/>
  <c r="CZ375" i="1"/>
  <c r="Y375" i="1" s="1"/>
  <c r="CY375" i="1"/>
  <c r="X375" i="1" s="1"/>
  <c r="V546" i="1"/>
  <c r="CP542" i="1"/>
  <c r="O542" i="1" s="1"/>
  <c r="CR531" i="1"/>
  <c r="Q531" i="1" s="1"/>
  <c r="AB531" i="1"/>
  <c r="CY490" i="1"/>
  <c r="X490" i="1" s="1"/>
  <c r="CZ490" i="1"/>
  <c r="Y490" i="1" s="1"/>
  <c r="CP484" i="1"/>
  <c r="O484" i="1" s="1"/>
  <c r="F656" i="1"/>
  <c r="CQ566" i="1"/>
  <c r="P566" i="1" s="1"/>
  <c r="CP566" i="1" s="1"/>
  <c r="O566" i="1" s="1"/>
  <c r="CQ565" i="1"/>
  <c r="P565" i="1" s="1"/>
  <c r="CP565" i="1" s="1"/>
  <c r="O565" i="1" s="1"/>
  <c r="CQ563" i="1"/>
  <c r="P563" i="1" s="1"/>
  <c r="CP563" i="1" s="1"/>
  <c r="O563" i="1" s="1"/>
  <c r="CZ541" i="1"/>
  <c r="Y541" i="1" s="1"/>
  <c r="GN541" i="1" s="1"/>
  <c r="AB540" i="1"/>
  <c r="CQ540" i="1"/>
  <c r="P540" i="1" s="1"/>
  <c r="CP540" i="1" s="1"/>
  <c r="O540" i="1" s="1"/>
  <c r="Q537" i="1"/>
  <c r="CR532" i="1"/>
  <c r="Q532" i="1" s="1"/>
  <c r="CP532" i="1" s="1"/>
  <c r="O532" i="1" s="1"/>
  <c r="AB532" i="1"/>
  <c r="CT493" i="1"/>
  <c r="S493" i="1" s="1"/>
  <c r="AB493" i="1"/>
  <c r="CY483" i="1"/>
  <c r="X483" i="1" s="1"/>
  <c r="CP479" i="1"/>
  <c r="O479" i="1" s="1"/>
  <c r="V381" i="1"/>
  <c r="AI425" i="1" s="1"/>
  <c r="AI305" i="1" s="1"/>
  <c r="GX381" i="1"/>
  <c r="CZ543" i="1"/>
  <c r="Y543" i="1" s="1"/>
  <c r="AB543" i="1"/>
  <c r="CP543" i="1"/>
  <c r="O543" i="1" s="1"/>
  <c r="AB542" i="1"/>
  <c r="GM539" i="1"/>
  <c r="GM538" i="1"/>
  <c r="CP537" i="1"/>
  <c r="O537" i="1" s="1"/>
  <c r="CR534" i="1"/>
  <c r="Q534" i="1" s="1"/>
  <c r="CP534" i="1" s="1"/>
  <c r="O534" i="1" s="1"/>
  <c r="AB534" i="1"/>
  <c r="CR533" i="1"/>
  <c r="Q533" i="1" s="1"/>
  <c r="CP533" i="1" s="1"/>
  <c r="O533" i="1" s="1"/>
  <c r="AB533" i="1"/>
  <c r="T493" i="1"/>
  <c r="CY486" i="1"/>
  <c r="X486" i="1" s="1"/>
  <c r="CZ486" i="1"/>
  <c r="Y486" i="1" s="1"/>
  <c r="CQ485" i="1"/>
  <c r="P485" i="1" s="1"/>
  <c r="CP485" i="1" s="1"/>
  <c r="O485" i="1" s="1"/>
  <c r="AB485" i="1"/>
  <c r="CY480" i="1"/>
  <c r="X480" i="1" s="1"/>
  <c r="CZ480" i="1"/>
  <c r="Y480" i="1" s="1"/>
  <c r="CY478" i="1"/>
  <c r="X478" i="1" s="1"/>
  <c r="CZ478" i="1"/>
  <c r="Y478" i="1" s="1"/>
  <c r="CY474" i="1"/>
  <c r="X474" i="1" s="1"/>
  <c r="CZ474" i="1"/>
  <c r="Y474" i="1" s="1"/>
  <c r="CP474" i="1"/>
  <c r="O474" i="1" s="1"/>
  <c r="AJ495" i="1"/>
  <c r="Q546" i="1"/>
  <c r="GN539" i="1"/>
  <c r="GN538" i="1"/>
  <c r="CQ536" i="1"/>
  <c r="P536" i="1" s="1"/>
  <c r="CP536" i="1" s="1"/>
  <c r="O536" i="1" s="1"/>
  <c r="AB536" i="1"/>
  <c r="CQ535" i="1"/>
  <c r="P535" i="1" s="1"/>
  <c r="CP535" i="1" s="1"/>
  <c r="O535" i="1" s="1"/>
  <c r="AB535" i="1"/>
  <c r="GX493" i="1"/>
  <c r="R493" i="1"/>
  <c r="GK493" i="1" s="1"/>
  <c r="Q493" i="1"/>
  <c r="CP493" i="1" s="1"/>
  <c r="O493" i="1" s="1"/>
  <c r="CQ472" i="1"/>
  <c r="P472" i="1" s="1"/>
  <c r="CP472" i="1" s="1"/>
  <c r="O472" i="1" s="1"/>
  <c r="AB472" i="1"/>
  <c r="CQ482" i="1"/>
  <c r="P482" i="1" s="1"/>
  <c r="CP482" i="1" s="1"/>
  <c r="O482" i="1" s="1"/>
  <c r="AB470" i="1"/>
  <c r="BB305" i="1"/>
  <c r="F438" i="1"/>
  <c r="AX396" i="1"/>
  <c r="CG390" i="1"/>
  <c r="AE396" i="1"/>
  <c r="CP394" i="1"/>
  <c r="O394" i="1" s="1"/>
  <c r="AD396" i="1"/>
  <c r="CQ384" i="1"/>
  <c r="P384" i="1" s="1"/>
  <c r="CP384" i="1" s="1"/>
  <c r="O384" i="1" s="1"/>
  <c r="AB384" i="1"/>
  <c r="CP370" i="1"/>
  <c r="O370" i="1" s="1"/>
  <c r="AB368" i="1"/>
  <c r="CQ368" i="1"/>
  <c r="P368" i="1" s="1"/>
  <c r="CP368" i="1" s="1"/>
  <c r="O368" i="1" s="1"/>
  <c r="U365" i="1"/>
  <c r="GX365" i="1"/>
  <c r="CY361" i="1"/>
  <c r="X361" i="1" s="1"/>
  <c r="CZ361" i="1"/>
  <c r="Y361" i="1" s="1"/>
  <c r="BZ425" i="1"/>
  <c r="AQ425" i="1" s="1"/>
  <c r="CY472" i="1"/>
  <c r="X472" i="1" s="1"/>
  <c r="CZ468" i="1"/>
  <c r="Y468" i="1" s="1"/>
  <c r="U468" i="1"/>
  <c r="AH495" i="1" s="1"/>
  <c r="CQ467" i="1"/>
  <c r="P467" i="1" s="1"/>
  <c r="CP467" i="1" s="1"/>
  <c r="O467" i="1" s="1"/>
  <c r="AB467" i="1"/>
  <c r="CZ463" i="1"/>
  <c r="Y463" i="1" s="1"/>
  <c r="CT462" i="1"/>
  <c r="S462" i="1" s="1"/>
  <c r="AB462" i="1"/>
  <c r="AT390" i="1"/>
  <c r="F414" i="1"/>
  <c r="CY393" i="1"/>
  <c r="X393" i="1" s="1"/>
  <c r="CZ393" i="1"/>
  <c r="Y393" i="1" s="1"/>
  <c r="CP392" i="1"/>
  <c r="O392" i="1" s="1"/>
  <c r="AC396" i="1"/>
  <c r="CY386" i="1"/>
  <c r="X386" i="1" s="1"/>
  <c r="CZ386" i="1"/>
  <c r="Y386" i="1" s="1"/>
  <c r="CY384" i="1"/>
  <c r="X384" i="1" s="1"/>
  <c r="CZ384" i="1"/>
  <c r="Y384" i="1" s="1"/>
  <c r="CY383" i="1"/>
  <c r="X383" i="1" s="1"/>
  <c r="CP382" i="1"/>
  <c r="O382" i="1" s="1"/>
  <c r="GN380" i="1"/>
  <c r="CY378" i="1"/>
  <c r="X378" i="1" s="1"/>
  <c r="CZ378" i="1"/>
  <c r="Y378" i="1" s="1"/>
  <c r="CC425" i="1"/>
  <c r="CY353" i="1"/>
  <c r="X353" i="1" s="1"/>
  <c r="CZ353" i="1"/>
  <c r="Y353" i="1" s="1"/>
  <c r="BY425" i="1"/>
  <c r="CJ425" i="1"/>
  <c r="CJ305" i="1" s="1"/>
  <c r="CQ492" i="1"/>
  <c r="P492" i="1" s="1"/>
  <c r="CP492" i="1" s="1"/>
  <c r="O492" i="1" s="1"/>
  <c r="CQ491" i="1"/>
  <c r="P491" i="1" s="1"/>
  <c r="CP491" i="1" s="1"/>
  <c r="O491" i="1" s="1"/>
  <c r="CR490" i="1"/>
  <c r="Q490" i="1" s="1"/>
  <c r="CQ480" i="1"/>
  <c r="P480" i="1" s="1"/>
  <c r="CP480" i="1" s="1"/>
  <c r="O480" i="1" s="1"/>
  <c r="CR479" i="1"/>
  <c r="Q479" i="1" s="1"/>
  <c r="AB473" i="1"/>
  <c r="T468" i="1"/>
  <c r="CR465" i="1"/>
  <c r="Q465" i="1" s="1"/>
  <c r="AD495" i="1" s="1"/>
  <c r="AB465" i="1"/>
  <c r="AQ390" i="1"/>
  <c r="F406" i="1"/>
  <c r="AJ396" i="1"/>
  <c r="CP385" i="1"/>
  <c r="O385" i="1" s="1"/>
  <c r="CT381" i="1"/>
  <c r="S381" i="1" s="1"/>
  <c r="AB381" i="1"/>
  <c r="CZ379" i="1"/>
  <c r="Y379" i="1" s="1"/>
  <c r="CP375" i="1"/>
  <c r="O375" i="1" s="1"/>
  <c r="CY337" i="1"/>
  <c r="X337" i="1" s="1"/>
  <c r="CZ337" i="1"/>
  <c r="Y337" i="1" s="1"/>
  <c r="AP396" i="1"/>
  <c r="CI396" i="1"/>
  <c r="BY390" i="1"/>
  <c r="U381" i="1"/>
  <c r="CY369" i="1"/>
  <c r="X369" i="1" s="1"/>
  <c r="CZ369" i="1"/>
  <c r="Y369" i="1" s="1"/>
  <c r="AB366" i="1"/>
  <c r="CQ366" i="1"/>
  <c r="P366" i="1" s="1"/>
  <c r="CP366" i="1" s="1"/>
  <c r="O366" i="1" s="1"/>
  <c r="AB357" i="1"/>
  <c r="CQ357" i="1"/>
  <c r="P357" i="1" s="1"/>
  <c r="CP357" i="1" s="1"/>
  <c r="O357" i="1" s="1"/>
  <c r="CQ489" i="1"/>
  <c r="P489" i="1" s="1"/>
  <c r="CP489" i="1" s="1"/>
  <c r="O489" i="1" s="1"/>
  <c r="CQ488" i="1"/>
  <c r="P488" i="1" s="1"/>
  <c r="CP488" i="1" s="1"/>
  <c r="O488" i="1" s="1"/>
  <c r="S477" i="1"/>
  <c r="S476" i="1"/>
  <c r="CP476" i="1" s="1"/>
  <c r="O476" i="1" s="1"/>
  <c r="AB471" i="1"/>
  <c r="CP469" i="1"/>
  <c r="O469" i="1" s="1"/>
  <c r="CQ466" i="1"/>
  <c r="P466" i="1" s="1"/>
  <c r="CP466" i="1" s="1"/>
  <c r="O466" i="1" s="1"/>
  <c r="AB466" i="1"/>
  <c r="CP393" i="1"/>
  <c r="O393" i="1" s="1"/>
  <c r="AH396" i="1"/>
  <c r="CP386" i="1"/>
  <c r="O386" i="1" s="1"/>
  <c r="CR383" i="1"/>
  <c r="Q383" i="1" s="1"/>
  <c r="CP383" i="1" s="1"/>
  <c r="O383" i="1" s="1"/>
  <c r="AB383" i="1"/>
  <c r="T381" i="1"/>
  <c r="Q381" i="1"/>
  <c r="CY371" i="1"/>
  <c r="X371" i="1" s="1"/>
  <c r="GN371" i="1" s="1"/>
  <c r="CZ371" i="1"/>
  <c r="Y371" i="1" s="1"/>
  <c r="GM371" i="1" s="1"/>
  <c r="CZ329" i="1"/>
  <c r="Y329" i="1" s="1"/>
  <c r="CY329" i="1"/>
  <c r="X329" i="1" s="1"/>
  <c r="P478" i="1"/>
  <c r="CP478" i="1" s="1"/>
  <c r="O478" i="1" s="1"/>
  <c r="R477" i="1"/>
  <c r="GK477" i="1" s="1"/>
  <c r="CY475" i="1"/>
  <c r="X475" i="1" s="1"/>
  <c r="CZ475" i="1"/>
  <c r="Y475" i="1" s="1"/>
  <c r="CY473" i="1"/>
  <c r="X473" i="1" s="1"/>
  <c r="GM473" i="1" s="1"/>
  <c r="CZ473" i="1"/>
  <c r="Y473" i="1" s="1"/>
  <c r="Q468" i="1"/>
  <c r="CY467" i="1"/>
  <c r="X467" i="1" s="1"/>
  <c r="CZ467" i="1"/>
  <c r="Y467" i="1" s="1"/>
  <c r="BC425" i="1"/>
  <c r="F412" i="1"/>
  <c r="BC390" i="1"/>
  <c r="CY394" i="1"/>
  <c r="X394" i="1" s="1"/>
  <c r="CZ394" i="1"/>
  <c r="Y394" i="1" s="1"/>
  <c r="AG390" i="1"/>
  <c r="T396" i="1"/>
  <c r="R381" i="1"/>
  <c r="GK381" i="1" s="1"/>
  <c r="P381" i="1"/>
  <c r="CP381" i="1" s="1"/>
  <c r="O381" i="1" s="1"/>
  <c r="CZ377" i="1"/>
  <c r="Y377" i="1" s="1"/>
  <c r="CY377" i="1"/>
  <c r="X377" i="1" s="1"/>
  <c r="GM377" i="1" s="1"/>
  <c r="GN373" i="1"/>
  <c r="CT370" i="1"/>
  <c r="S370" i="1" s="1"/>
  <c r="AB370" i="1"/>
  <c r="CY365" i="1"/>
  <c r="X365" i="1" s="1"/>
  <c r="CZ365" i="1"/>
  <c r="Y365" i="1" s="1"/>
  <c r="CY338" i="1"/>
  <c r="X338" i="1" s="1"/>
  <c r="CZ338" i="1"/>
  <c r="Y338" i="1" s="1"/>
  <c r="Q477" i="1"/>
  <c r="CP477" i="1" s="1"/>
  <c r="O477" i="1" s="1"/>
  <c r="CZ469" i="1"/>
  <c r="Y469" i="1" s="1"/>
  <c r="P468" i="1"/>
  <c r="CY465" i="1"/>
  <c r="X465" i="1" s="1"/>
  <c r="F409" i="1"/>
  <c r="BB390" i="1"/>
  <c r="AI396" i="1"/>
  <c r="AF396" i="1"/>
  <c r="CY392" i="1"/>
  <c r="X392" i="1" s="1"/>
  <c r="AK396" i="1" s="1"/>
  <c r="CZ392" i="1"/>
  <c r="Y392" i="1" s="1"/>
  <c r="AL396" i="1" s="1"/>
  <c r="W381" i="1"/>
  <c r="AB356" i="1"/>
  <c r="CQ356" i="1"/>
  <c r="P356" i="1" s="1"/>
  <c r="CP356" i="1" s="1"/>
  <c r="O356" i="1" s="1"/>
  <c r="CY354" i="1"/>
  <c r="X354" i="1" s="1"/>
  <c r="CZ354" i="1"/>
  <c r="Y354" i="1" s="1"/>
  <c r="GM334" i="1"/>
  <c r="AI41" i="1"/>
  <c r="T41" i="1"/>
  <c r="AG30" i="1"/>
  <c r="CQ464" i="1"/>
  <c r="P464" i="1" s="1"/>
  <c r="CP464" i="1" s="1"/>
  <c r="O464" i="1" s="1"/>
  <c r="CQ463" i="1"/>
  <c r="P463" i="1" s="1"/>
  <c r="CK390" i="1"/>
  <c r="CC390" i="1"/>
  <c r="CZ380" i="1"/>
  <c r="Y380" i="1" s="1"/>
  <c r="GM380" i="1" s="1"/>
  <c r="AB375" i="1"/>
  <c r="CZ374" i="1"/>
  <c r="Y374" i="1" s="1"/>
  <c r="CY373" i="1"/>
  <c r="X373" i="1" s="1"/>
  <c r="GM373" i="1" s="1"/>
  <c r="S372" i="1"/>
  <c r="CP372" i="1" s="1"/>
  <c r="O372" i="1" s="1"/>
  <c r="CQ369" i="1"/>
  <c r="P369" i="1" s="1"/>
  <c r="CP369" i="1" s="1"/>
  <c r="O369" i="1" s="1"/>
  <c r="CZ368" i="1"/>
  <c r="Y368" i="1" s="1"/>
  <c r="S367" i="1"/>
  <c r="R365" i="1"/>
  <c r="GK365" i="1" s="1"/>
  <c r="P363" i="1"/>
  <c r="CP361" i="1"/>
  <c r="O361" i="1" s="1"/>
  <c r="CZ357" i="1"/>
  <c r="Y357" i="1" s="1"/>
  <c r="CZ356" i="1"/>
  <c r="Y356" i="1" s="1"/>
  <c r="P355" i="1"/>
  <c r="AB353" i="1"/>
  <c r="CY339" i="1"/>
  <c r="X339" i="1" s="1"/>
  <c r="CZ339" i="1"/>
  <c r="Y339" i="1" s="1"/>
  <c r="CY334" i="1"/>
  <c r="X334" i="1" s="1"/>
  <c r="GN334" i="1" s="1"/>
  <c r="CY330" i="1"/>
  <c r="X330" i="1" s="1"/>
  <c r="CZ330" i="1"/>
  <c r="Y330" i="1" s="1"/>
  <c r="T323" i="1"/>
  <c r="AG425" i="1" s="1"/>
  <c r="AG305" i="1" s="1"/>
  <c r="CY242" i="1"/>
  <c r="X242" i="1" s="1"/>
  <c r="CZ242" i="1"/>
  <c r="Y242" i="1" s="1"/>
  <c r="R378" i="1"/>
  <c r="GK378" i="1" s="1"/>
  <c r="Q370" i="1"/>
  <c r="CZ366" i="1"/>
  <c r="Y366" i="1" s="1"/>
  <c r="Q365" i="1"/>
  <c r="CY364" i="1"/>
  <c r="X364" i="1" s="1"/>
  <c r="CZ364" i="1"/>
  <c r="Y364" i="1" s="1"/>
  <c r="T363" i="1"/>
  <c r="W355" i="1"/>
  <c r="Q354" i="1"/>
  <c r="AB354" i="1"/>
  <c r="CP347" i="1"/>
  <c r="O347" i="1" s="1"/>
  <c r="CP345" i="1"/>
  <c r="O345" i="1" s="1"/>
  <c r="CP344" i="1"/>
  <c r="O344" i="1" s="1"/>
  <c r="CP343" i="1"/>
  <c r="O343" i="1" s="1"/>
  <c r="CP342" i="1"/>
  <c r="O342" i="1" s="1"/>
  <c r="CP341" i="1"/>
  <c r="O341" i="1" s="1"/>
  <c r="CP340" i="1"/>
  <c r="O340" i="1" s="1"/>
  <c r="CQ338" i="1"/>
  <c r="P338" i="1" s="1"/>
  <c r="CP338" i="1" s="1"/>
  <c r="O338" i="1" s="1"/>
  <c r="AB338" i="1"/>
  <c r="GN330" i="1"/>
  <c r="CP328" i="1"/>
  <c r="O328" i="1" s="1"/>
  <c r="S323" i="1"/>
  <c r="CY313" i="1"/>
  <c r="X313" i="1" s="1"/>
  <c r="CZ313" i="1"/>
  <c r="Y313" i="1" s="1"/>
  <c r="GM308" i="1"/>
  <c r="GN308" i="1"/>
  <c r="GN222" i="1"/>
  <c r="AB365" i="1"/>
  <c r="CQ365" i="1"/>
  <c r="P365" i="1" s="1"/>
  <c r="CY363" i="1"/>
  <c r="X363" i="1" s="1"/>
  <c r="CZ363" i="1"/>
  <c r="Y363" i="1" s="1"/>
  <c r="CY360" i="1"/>
  <c r="X360" i="1" s="1"/>
  <c r="CZ360" i="1"/>
  <c r="Y360" i="1" s="1"/>
  <c r="W354" i="1"/>
  <c r="GN327" i="1"/>
  <c r="CY321" i="1"/>
  <c r="X321" i="1" s="1"/>
  <c r="CZ321" i="1"/>
  <c r="Y321" i="1" s="1"/>
  <c r="CZ231" i="1"/>
  <c r="Y231" i="1" s="1"/>
  <c r="CY231" i="1"/>
  <c r="X231" i="1" s="1"/>
  <c r="BZ390" i="1"/>
  <c r="AB378" i="1"/>
  <c r="CQ378" i="1"/>
  <c r="P378" i="1" s="1"/>
  <c r="CP378" i="1" s="1"/>
  <c r="O378" i="1" s="1"/>
  <c r="CP367" i="1"/>
  <c r="O367" i="1" s="1"/>
  <c r="CP360" i="1"/>
  <c r="O360" i="1" s="1"/>
  <c r="CY349" i="1"/>
  <c r="X349" i="1" s="1"/>
  <c r="CZ349" i="1"/>
  <c r="Y349" i="1" s="1"/>
  <c r="CY232" i="1"/>
  <c r="X232" i="1" s="1"/>
  <c r="CZ232" i="1"/>
  <c r="Y232" i="1" s="1"/>
  <c r="CQ231" i="1"/>
  <c r="P231" i="1" s="1"/>
  <c r="CP231" i="1" s="1"/>
  <c r="O231" i="1" s="1"/>
  <c r="AB231" i="1"/>
  <c r="AB371" i="1"/>
  <c r="CY359" i="1"/>
  <c r="X359" i="1" s="1"/>
  <c r="GM359" i="1" s="1"/>
  <c r="CZ359" i="1"/>
  <c r="Y359" i="1" s="1"/>
  <c r="CQ358" i="1"/>
  <c r="P358" i="1" s="1"/>
  <c r="CP358" i="1" s="1"/>
  <c r="O358" i="1" s="1"/>
  <c r="CY350" i="1"/>
  <c r="X350" i="1" s="1"/>
  <c r="CZ350" i="1"/>
  <c r="Y350" i="1" s="1"/>
  <c r="CP349" i="1"/>
  <c r="O349" i="1" s="1"/>
  <c r="CY348" i="1"/>
  <c r="X348" i="1" s="1"/>
  <c r="CZ348" i="1"/>
  <c r="Y348" i="1" s="1"/>
  <c r="CY335" i="1"/>
  <c r="X335" i="1" s="1"/>
  <c r="CZ335" i="1"/>
  <c r="Y335" i="1" s="1"/>
  <c r="GM335" i="1" s="1"/>
  <c r="CY333" i="1"/>
  <c r="X333" i="1" s="1"/>
  <c r="GM333" i="1" s="1"/>
  <c r="CZ333" i="1"/>
  <c r="Y333" i="1" s="1"/>
  <c r="CY317" i="1"/>
  <c r="X317" i="1" s="1"/>
  <c r="CZ317" i="1"/>
  <c r="Y317" i="1" s="1"/>
  <c r="CQ313" i="1"/>
  <c r="P313" i="1" s="1"/>
  <c r="AB313" i="1"/>
  <c r="GN241" i="1"/>
  <c r="AB379" i="1"/>
  <c r="CQ379" i="1"/>
  <c r="P379" i="1" s="1"/>
  <c r="CP379" i="1" s="1"/>
  <c r="O379" i="1" s="1"/>
  <c r="CY362" i="1"/>
  <c r="X362" i="1" s="1"/>
  <c r="CZ362" i="1"/>
  <c r="Y362" i="1" s="1"/>
  <c r="S355" i="1"/>
  <c r="T354" i="1"/>
  <c r="CY351" i="1"/>
  <c r="X351" i="1" s="1"/>
  <c r="CZ351" i="1"/>
  <c r="Y351" i="1" s="1"/>
  <c r="CP348" i="1"/>
  <c r="O348" i="1" s="1"/>
  <c r="CP329" i="1"/>
  <c r="O329" i="1" s="1"/>
  <c r="W323" i="1"/>
  <c r="GX323" i="1"/>
  <c r="CY320" i="1"/>
  <c r="X320" i="1" s="1"/>
  <c r="GM320" i="1" s="1"/>
  <c r="CZ320" i="1"/>
  <c r="Y320" i="1" s="1"/>
  <c r="GN320" i="1" s="1"/>
  <c r="CD139" i="1"/>
  <c r="AU245" i="1"/>
  <c r="AB374" i="1"/>
  <c r="CQ374" i="1"/>
  <c r="P374" i="1" s="1"/>
  <c r="CP374" i="1" s="1"/>
  <c r="O374" i="1" s="1"/>
  <c r="AB373" i="1"/>
  <c r="T365" i="1"/>
  <c r="CY352" i="1"/>
  <c r="X352" i="1" s="1"/>
  <c r="CZ352" i="1"/>
  <c r="Y352" i="1" s="1"/>
  <c r="CP337" i="1"/>
  <c r="O337" i="1" s="1"/>
  <c r="CY332" i="1"/>
  <c r="X332" i="1" s="1"/>
  <c r="GM332" i="1" s="1"/>
  <c r="CZ332" i="1"/>
  <c r="Y332" i="1" s="1"/>
  <c r="CY324" i="1"/>
  <c r="X324" i="1" s="1"/>
  <c r="CZ324" i="1"/>
  <c r="Y324" i="1" s="1"/>
  <c r="CY322" i="1"/>
  <c r="X322" i="1" s="1"/>
  <c r="CZ322" i="1"/>
  <c r="Y322" i="1" s="1"/>
  <c r="GN315" i="1"/>
  <c r="CR364" i="1"/>
  <c r="Q364" i="1" s="1"/>
  <c r="CP364" i="1" s="1"/>
  <c r="O364" i="1" s="1"/>
  <c r="CR363" i="1"/>
  <c r="Q363" i="1" s="1"/>
  <c r="CQ354" i="1"/>
  <c r="P354" i="1" s="1"/>
  <c r="CP354" i="1" s="1"/>
  <c r="O354" i="1" s="1"/>
  <c r="CR353" i="1"/>
  <c r="Q353" i="1" s="1"/>
  <c r="CP353" i="1" s="1"/>
  <c r="O353" i="1" s="1"/>
  <c r="CR352" i="1"/>
  <c r="Q352" i="1" s="1"/>
  <c r="CP352" i="1" s="1"/>
  <c r="O352" i="1" s="1"/>
  <c r="CP326" i="1"/>
  <c r="O326" i="1" s="1"/>
  <c r="CP310" i="1"/>
  <c r="O310" i="1" s="1"/>
  <c r="AB310" i="1"/>
  <c r="CY239" i="1"/>
  <c r="X239" i="1" s="1"/>
  <c r="CZ239" i="1"/>
  <c r="Y239" i="1" s="1"/>
  <c r="CP236" i="1"/>
  <c r="O236" i="1" s="1"/>
  <c r="AB326" i="1"/>
  <c r="R323" i="1"/>
  <c r="CY318" i="1"/>
  <c r="X318" i="1" s="1"/>
  <c r="GM318" i="1" s="1"/>
  <c r="CZ318" i="1"/>
  <c r="Y318" i="1" s="1"/>
  <c r="CP317" i="1"/>
  <c r="O317" i="1" s="1"/>
  <c r="BB26" i="1"/>
  <c r="F287" i="1"/>
  <c r="BB139" i="1"/>
  <c r="F258" i="1"/>
  <c r="GN238" i="1"/>
  <c r="GM238" i="1"/>
  <c r="CY233" i="1"/>
  <c r="X233" i="1" s="1"/>
  <c r="CZ233" i="1"/>
  <c r="Y233" i="1" s="1"/>
  <c r="CP233" i="1"/>
  <c r="O233" i="1" s="1"/>
  <c r="CQ362" i="1"/>
  <c r="P362" i="1" s="1"/>
  <c r="CP362" i="1" s="1"/>
  <c r="O362" i="1" s="1"/>
  <c r="CQ351" i="1"/>
  <c r="P351" i="1" s="1"/>
  <c r="CP351" i="1" s="1"/>
  <c r="O351" i="1" s="1"/>
  <c r="CQ350" i="1"/>
  <c r="P350" i="1" s="1"/>
  <c r="CP350" i="1" s="1"/>
  <c r="O350" i="1" s="1"/>
  <c r="AB337" i="1"/>
  <c r="T333" i="1"/>
  <c r="T325" i="1"/>
  <c r="Q323" i="1"/>
  <c r="AB323" i="1"/>
  <c r="CP312" i="1"/>
  <c r="O312" i="1" s="1"/>
  <c r="AB312" i="1"/>
  <c r="AT139" i="1"/>
  <c r="F263" i="1"/>
  <c r="CY243" i="1"/>
  <c r="X243" i="1" s="1"/>
  <c r="CZ243" i="1"/>
  <c r="Y243" i="1" s="1"/>
  <c r="BZ139" i="1"/>
  <c r="AQ245" i="1"/>
  <c r="CP230" i="1"/>
  <c r="O230" i="1" s="1"/>
  <c r="GM221" i="1"/>
  <c r="CY211" i="1"/>
  <c r="X211" i="1" s="1"/>
  <c r="CZ211" i="1"/>
  <c r="Y211" i="1" s="1"/>
  <c r="CZ347" i="1"/>
  <c r="Y347" i="1" s="1"/>
  <c r="CZ345" i="1"/>
  <c r="Y345" i="1" s="1"/>
  <c r="CZ344" i="1"/>
  <c r="Y344" i="1" s="1"/>
  <c r="CZ343" i="1"/>
  <c r="Y343" i="1" s="1"/>
  <c r="CZ342" i="1"/>
  <c r="Y342" i="1" s="1"/>
  <c r="CZ341" i="1"/>
  <c r="Y341" i="1" s="1"/>
  <c r="CZ340" i="1"/>
  <c r="Y340" i="1" s="1"/>
  <c r="AB329" i="1"/>
  <c r="CT325" i="1"/>
  <c r="S325" i="1" s="1"/>
  <c r="AB325" i="1"/>
  <c r="GM309" i="1"/>
  <c r="GN309" i="1"/>
  <c r="CY241" i="1"/>
  <c r="X241" i="1" s="1"/>
  <c r="GM241" i="1" s="1"/>
  <c r="CZ241" i="1"/>
  <c r="Y241" i="1" s="1"/>
  <c r="AB239" i="1"/>
  <c r="CQ239" i="1"/>
  <c r="P239" i="1" s="1"/>
  <c r="CP239" i="1" s="1"/>
  <c r="O239" i="1" s="1"/>
  <c r="AB335" i="1"/>
  <c r="CZ326" i="1"/>
  <c r="Y326" i="1" s="1"/>
  <c r="R325" i="1"/>
  <c r="GK325" i="1" s="1"/>
  <c r="AB324" i="1"/>
  <c r="CY316" i="1"/>
  <c r="X316" i="1" s="1"/>
  <c r="GN316" i="1" s="1"/>
  <c r="CZ316" i="1"/>
  <c r="Y316" i="1" s="1"/>
  <c r="CP242" i="1"/>
  <c r="O242" i="1" s="1"/>
  <c r="CY230" i="1"/>
  <c r="X230" i="1" s="1"/>
  <c r="CZ230" i="1"/>
  <c r="Y230" i="1" s="1"/>
  <c r="U323" i="1"/>
  <c r="AH425" i="1" s="1"/>
  <c r="AH305" i="1" s="1"/>
  <c r="CY319" i="1"/>
  <c r="X319" i="1" s="1"/>
  <c r="GN319" i="1" s="1"/>
  <c r="CZ319" i="1"/>
  <c r="Y319" i="1" s="1"/>
  <c r="GM319" i="1" s="1"/>
  <c r="GM311" i="1"/>
  <c r="GN311" i="1"/>
  <c r="CL139" i="1"/>
  <c r="BC245" i="1"/>
  <c r="BY139" i="1"/>
  <c r="AP245" i="1"/>
  <c r="CI245" i="1"/>
  <c r="CP240" i="1"/>
  <c r="O240" i="1" s="1"/>
  <c r="CY224" i="1"/>
  <c r="X224" i="1" s="1"/>
  <c r="CZ224" i="1"/>
  <c r="Y224" i="1" s="1"/>
  <c r="GM197" i="1"/>
  <c r="CY175" i="1"/>
  <c r="X175" i="1" s="1"/>
  <c r="CZ175" i="1"/>
  <c r="Y175" i="1" s="1"/>
  <c r="CQ324" i="1"/>
  <c r="P324" i="1" s="1"/>
  <c r="CP324" i="1" s="1"/>
  <c r="O324" i="1" s="1"/>
  <c r="CQ323" i="1"/>
  <c r="P323" i="1" s="1"/>
  <c r="CR322" i="1"/>
  <c r="Q322" i="1" s="1"/>
  <c r="CP322" i="1" s="1"/>
  <c r="O322" i="1" s="1"/>
  <c r="CR321" i="1"/>
  <c r="Q321" i="1" s="1"/>
  <c r="CR243" i="1"/>
  <c r="Q243" i="1" s="1"/>
  <c r="CP243" i="1" s="1"/>
  <c r="O243" i="1" s="1"/>
  <c r="P232" i="1"/>
  <c r="CP232" i="1" s="1"/>
  <c r="O232" i="1" s="1"/>
  <c r="CY223" i="1"/>
  <c r="X223" i="1" s="1"/>
  <c r="CZ223" i="1"/>
  <c r="Y223" i="1" s="1"/>
  <c r="CY203" i="1"/>
  <c r="X203" i="1" s="1"/>
  <c r="CZ203" i="1"/>
  <c r="Y203" i="1" s="1"/>
  <c r="GX239" i="1"/>
  <c r="U239" i="1"/>
  <c r="AB232" i="1"/>
  <c r="GX225" i="1"/>
  <c r="V225" i="1"/>
  <c r="CP217" i="1"/>
  <c r="O217" i="1" s="1"/>
  <c r="AB183" i="1"/>
  <c r="CQ183" i="1"/>
  <c r="P183" i="1" s="1"/>
  <c r="CP183" i="1" s="1"/>
  <c r="O183" i="1" s="1"/>
  <c r="CY182" i="1"/>
  <c r="X182" i="1" s="1"/>
  <c r="CZ182" i="1"/>
  <c r="Y182" i="1" s="1"/>
  <c r="CZ240" i="1"/>
  <c r="Y240" i="1" s="1"/>
  <c r="T239" i="1"/>
  <c r="AB230" i="1"/>
  <c r="CP228" i="1"/>
  <c r="O228" i="1" s="1"/>
  <c r="AB228" i="1"/>
  <c r="S227" i="1"/>
  <c r="CP226" i="1"/>
  <c r="O226" i="1" s="1"/>
  <c r="T225" i="1"/>
  <c r="CY222" i="1"/>
  <c r="X222" i="1" s="1"/>
  <c r="GM222" i="1" s="1"/>
  <c r="CY221" i="1"/>
  <c r="X221" i="1" s="1"/>
  <c r="GN221" i="1" s="1"/>
  <c r="U205" i="1"/>
  <c r="V205" i="1"/>
  <c r="GX205" i="1"/>
  <c r="CZ315" i="1"/>
  <c r="Y315" i="1" s="1"/>
  <c r="GM315" i="1" s="1"/>
  <c r="CZ314" i="1"/>
  <c r="Y314" i="1" s="1"/>
  <c r="GN314" i="1" s="1"/>
  <c r="CG245" i="1"/>
  <c r="AO245" i="1"/>
  <c r="AB224" i="1"/>
  <c r="CQ224" i="1"/>
  <c r="P224" i="1" s="1"/>
  <c r="CP224" i="1" s="1"/>
  <c r="O224" i="1" s="1"/>
  <c r="CZ220" i="1"/>
  <c r="Y220" i="1" s="1"/>
  <c r="R239" i="1"/>
  <c r="GK239" i="1" s="1"/>
  <c r="CP234" i="1"/>
  <c r="O234" i="1" s="1"/>
  <c r="CQ229" i="1"/>
  <c r="P229" i="1" s="1"/>
  <c r="CP229" i="1" s="1"/>
  <c r="O229" i="1" s="1"/>
  <c r="S225" i="1"/>
  <c r="CP225" i="1" s="1"/>
  <c r="O225" i="1" s="1"/>
  <c r="CP220" i="1"/>
  <c r="O220" i="1" s="1"/>
  <c r="CP219" i="1"/>
  <c r="O219" i="1" s="1"/>
  <c r="CP214" i="1"/>
  <c r="O214" i="1" s="1"/>
  <c r="CY207" i="1"/>
  <c r="X207" i="1" s="1"/>
  <c r="CZ207" i="1"/>
  <c r="Y207" i="1" s="1"/>
  <c r="CP188" i="1"/>
  <c r="O188" i="1" s="1"/>
  <c r="CP235" i="1"/>
  <c r="O235" i="1" s="1"/>
  <c r="CP227" i="1"/>
  <c r="O227" i="1" s="1"/>
  <c r="AB223" i="1"/>
  <c r="CQ223" i="1"/>
  <c r="P223" i="1" s="1"/>
  <c r="CP223" i="1" s="1"/>
  <c r="O223" i="1" s="1"/>
  <c r="CY219" i="1"/>
  <c r="X219" i="1" s="1"/>
  <c r="CZ219" i="1"/>
  <c r="Y219" i="1" s="1"/>
  <c r="CZ210" i="1"/>
  <c r="Y210" i="1" s="1"/>
  <c r="CY210" i="1"/>
  <c r="X210" i="1" s="1"/>
  <c r="S217" i="1"/>
  <c r="W214" i="1"/>
  <c r="W205" i="1"/>
  <c r="T205" i="1"/>
  <c r="CY204" i="1"/>
  <c r="X204" i="1" s="1"/>
  <c r="GM204" i="1" s="1"/>
  <c r="CZ204" i="1"/>
  <c r="Y204" i="1" s="1"/>
  <c r="GN204" i="1" s="1"/>
  <c r="CQ195" i="1"/>
  <c r="P195" i="1" s="1"/>
  <c r="CP195" i="1" s="1"/>
  <c r="O195" i="1" s="1"/>
  <c r="AB195" i="1"/>
  <c r="CY189" i="1"/>
  <c r="X189" i="1" s="1"/>
  <c r="CZ189" i="1"/>
  <c r="Y189" i="1" s="1"/>
  <c r="CP186" i="1"/>
  <c r="O186" i="1" s="1"/>
  <c r="CP210" i="1"/>
  <c r="O210" i="1" s="1"/>
  <c r="CP207" i="1"/>
  <c r="O207" i="1" s="1"/>
  <c r="S205" i="1"/>
  <c r="CP203" i="1"/>
  <c r="O203" i="1" s="1"/>
  <c r="CY195" i="1"/>
  <c r="X195" i="1" s="1"/>
  <c r="CZ195" i="1"/>
  <c r="Y195" i="1" s="1"/>
  <c r="CP192" i="1"/>
  <c r="O192" i="1" s="1"/>
  <c r="CY191" i="1"/>
  <c r="X191" i="1" s="1"/>
  <c r="CZ191" i="1"/>
  <c r="Y191" i="1" s="1"/>
  <c r="U190" i="1"/>
  <c r="U182" i="1"/>
  <c r="CY215" i="1"/>
  <c r="X215" i="1" s="1"/>
  <c r="CZ215" i="1"/>
  <c r="Y215" i="1" s="1"/>
  <c r="CY212" i="1"/>
  <c r="X212" i="1" s="1"/>
  <c r="CZ212" i="1"/>
  <c r="Y212" i="1" s="1"/>
  <c r="CP202" i="1"/>
  <c r="O202" i="1" s="1"/>
  <c r="CY201" i="1"/>
  <c r="X201" i="1" s="1"/>
  <c r="GM201" i="1" s="1"/>
  <c r="CZ201" i="1"/>
  <c r="Y201" i="1" s="1"/>
  <c r="CQ194" i="1"/>
  <c r="P194" i="1" s="1"/>
  <c r="CP194" i="1" s="1"/>
  <c r="O194" i="1" s="1"/>
  <c r="AB194" i="1"/>
  <c r="CY185" i="1"/>
  <c r="X185" i="1" s="1"/>
  <c r="CZ185" i="1"/>
  <c r="Y185" i="1" s="1"/>
  <c r="AB213" i="1"/>
  <c r="R205" i="1"/>
  <c r="GK205" i="1" s="1"/>
  <c r="CY197" i="1"/>
  <c r="X197" i="1" s="1"/>
  <c r="GN197" i="1" s="1"/>
  <c r="CZ197" i="1"/>
  <c r="Y197" i="1" s="1"/>
  <c r="CY196" i="1"/>
  <c r="X196" i="1" s="1"/>
  <c r="CZ196" i="1"/>
  <c r="Y196" i="1" s="1"/>
  <c r="S190" i="1"/>
  <c r="AB189" i="1"/>
  <c r="CZ188" i="1"/>
  <c r="Y188" i="1" s="1"/>
  <c r="CY188" i="1"/>
  <c r="X188" i="1" s="1"/>
  <c r="CZ216" i="1"/>
  <c r="Y216" i="1" s="1"/>
  <c r="U214" i="1"/>
  <c r="S214" i="1"/>
  <c r="CP212" i="1"/>
  <c r="O212" i="1" s="1"/>
  <c r="CP208" i="1"/>
  <c r="O208" i="1" s="1"/>
  <c r="CY206" i="1"/>
  <c r="X206" i="1" s="1"/>
  <c r="CZ206" i="1"/>
  <c r="Y206" i="1" s="1"/>
  <c r="Q205" i="1"/>
  <c r="AB205" i="1"/>
  <c r="CP196" i="1"/>
  <c r="O196" i="1" s="1"/>
  <c r="CY194" i="1"/>
  <c r="X194" i="1" s="1"/>
  <c r="CZ194" i="1"/>
  <c r="Y194" i="1" s="1"/>
  <c r="CP174" i="1"/>
  <c r="O174" i="1" s="1"/>
  <c r="CY168" i="1"/>
  <c r="X168" i="1" s="1"/>
  <c r="CZ168" i="1"/>
  <c r="Y168" i="1" s="1"/>
  <c r="CP215" i="1"/>
  <c r="O215" i="1" s="1"/>
  <c r="CY213" i="1"/>
  <c r="X213" i="1" s="1"/>
  <c r="GM213" i="1" s="1"/>
  <c r="CZ213" i="1"/>
  <c r="Y213" i="1" s="1"/>
  <c r="CQ211" i="1"/>
  <c r="P211" i="1" s="1"/>
  <c r="CP211" i="1" s="1"/>
  <c r="O211" i="1" s="1"/>
  <c r="AB211" i="1"/>
  <c r="GM209" i="1"/>
  <c r="GN209" i="1"/>
  <c r="CY202" i="1"/>
  <c r="X202" i="1" s="1"/>
  <c r="CZ202" i="1"/>
  <c r="Y202" i="1" s="1"/>
  <c r="CR193" i="1"/>
  <c r="Q193" i="1" s="1"/>
  <c r="CP193" i="1" s="1"/>
  <c r="O193" i="1" s="1"/>
  <c r="AB193" i="1"/>
  <c r="CP185" i="1"/>
  <c r="O185" i="1" s="1"/>
  <c r="CP187" i="1"/>
  <c r="O187" i="1" s="1"/>
  <c r="T184" i="1"/>
  <c r="S184" i="1"/>
  <c r="CQ172" i="1"/>
  <c r="P172" i="1" s="1"/>
  <c r="CP172" i="1" s="1"/>
  <c r="O172" i="1" s="1"/>
  <c r="AB172" i="1"/>
  <c r="AB168" i="1"/>
  <c r="CQ168" i="1"/>
  <c r="P168" i="1" s="1"/>
  <c r="CP168" i="1" s="1"/>
  <c r="O168" i="1" s="1"/>
  <c r="GM166" i="1"/>
  <c r="GN166" i="1"/>
  <c r="CY165" i="1"/>
  <c r="X165" i="1" s="1"/>
  <c r="CZ165" i="1"/>
  <c r="Y165" i="1" s="1"/>
  <c r="CP165" i="1"/>
  <c r="O165" i="1" s="1"/>
  <c r="GM157" i="1"/>
  <c r="CQ206" i="1"/>
  <c r="P206" i="1" s="1"/>
  <c r="CP206" i="1" s="1"/>
  <c r="O206" i="1" s="1"/>
  <c r="CQ205" i="1"/>
  <c r="P205" i="1" s="1"/>
  <c r="CT200" i="1"/>
  <c r="S200" i="1" s="1"/>
  <c r="CT199" i="1"/>
  <c r="S199" i="1" s="1"/>
  <c r="CP199" i="1" s="1"/>
  <c r="O199" i="1" s="1"/>
  <c r="CQ191" i="1"/>
  <c r="P191" i="1" s="1"/>
  <c r="CP191" i="1" s="1"/>
  <c r="O191" i="1" s="1"/>
  <c r="CQ190" i="1"/>
  <c r="P190" i="1" s="1"/>
  <c r="CP190" i="1" s="1"/>
  <c r="O190" i="1" s="1"/>
  <c r="CQ189" i="1"/>
  <c r="P189" i="1" s="1"/>
  <c r="CP189" i="1" s="1"/>
  <c r="O189" i="1" s="1"/>
  <c r="AB188" i="1"/>
  <c r="R182" i="1"/>
  <c r="GK182" i="1" s="1"/>
  <c r="Q182" i="1"/>
  <c r="AB181" i="1"/>
  <c r="CR181" i="1"/>
  <c r="Q181" i="1" s="1"/>
  <c r="CP181" i="1" s="1"/>
  <c r="O181" i="1" s="1"/>
  <c r="AB180" i="1"/>
  <c r="CR180" i="1"/>
  <c r="Q180" i="1" s="1"/>
  <c r="CP180" i="1" s="1"/>
  <c r="O180" i="1" s="1"/>
  <c r="CY171" i="1"/>
  <c r="X171" i="1" s="1"/>
  <c r="AB192" i="1"/>
  <c r="CZ187" i="1"/>
  <c r="Y187" i="1" s="1"/>
  <c r="AB182" i="1"/>
  <c r="CQ182" i="1"/>
  <c r="P182" i="1" s="1"/>
  <c r="CP182" i="1" s="1"/>
  <c r="O182" i="1" s="1"/>
  <c r="CP175" i="1"/>
  <c r="O175" i="1" s="1"/>
  <c r="CY172" i="1"/>
  <c r="X172" i="1" s="1"/>
  <c r="CZ172" i="1"/>
  <c r="Y172" i="1" s="1"/>
  <c r="CZ163" i="1"/>
  <c r="Y163" i="1" s="1"/>
  <c r="CY163" i="1"/>
  <c r="X163" i="1" s="1"/>
  <c r="CY156" i="1"/>
  <c r="X156" i="1" s="1"/>
  <c r="CZ156" i="1"/>
  <c r="Y156" i="1" s="1"/>
  <c r="CP155" i="1"/>
  <c r="O155" i="1" s="1"/>
  <c r="CZ152" i="1"/>
  <c r="Y152" i="1" s="1"/>
  <c r="CY152" i="1"/>
  <c r="X152" i="1" s="1"/>
  <c r="CQ216" i="1"/>
  <c r="P216" i="1" s="1"/>
  <c r="CP216" i="1" s="1"/>
  <c r="O216" i="1" s="1"/>
  <c r="CY183" i="1"/>
  <c r="X183" i="1" s="1"/>
  <c r="CZ183" i="1"/>
  <c r="Y183" i="1" s="1"/>
  <c r="CR171" i="1"/>
  <c r="Q171" i="1" s="1"/>
  <c r="AB171" i="1"/>
  <c r="CZ162" i="1"/>
  <c r="Y162" i="1" s="1"/>
  <c r="CY162" i="1"/>
  <c r="X162" i="1" s="1"/>
  <c r="W188" i="1"/>
  <c r="AB184" i="1"/>
  <c r="CQ173" i="1"/>
  <c r="P173" i="1" s="1"/>
  <c r="CP173" i="1" s="1"/>
  <c r="O173" i="1" s="1"/>
  <c r="AB173" i="1"/>
  <c r="CP171" i="1"/>
  <c r="O171" i="1" s="1"/>
  <c r="CY170" i="1"/>
  <c r="X170" i="1" s="1"/>
  <c r="CY146" i="1"/>
  <c r="X146" i="1" s="1"/>
  <c r="CZ146" i="1"/>
  <c r="Y146" i="1" s="1"/>
  <c r="U188" i="1"/>
  <c r="T182" i="1"/>
  <c r="CY174" i="1"/>
  <c r="X174" i="1" s="1"/>
  <c r="CZ174" i="1"/>
  <c r="Y174" i="1" s="1"/>
  <c r="CY173" i="1"/>
  <c r="X173" i="1" s="1"/>
  <c r="CZ173" i="1"/>
  <c r="Y173" i="1" s="1"/>
  <c r="CR170" i="1"/>
  <c r="Q170" i="1" s="1"/>
  <c r="CP170" i="1" s="1"/>
  <c r="O170" i="1" s="1"/>
  <c r="AB170" i="1"/>
  <c r="GM167" i="1"/>
  <c r="GN167" i="1"/>
  <c r="CY164" i="1"/>
  <c r="X164" i="1" s="1"/>
  <c r="CZ164" i="1"/>
  <c r="Y164" i="1" s="1"/>
  <c r="CQ163" i="1"/>
  <c r="P163" i="1" s="1"/>
  <c r="CP163" i="1" s="1"/>
  <c r="O163" i="1" s="1"/>
  <c r="CP161" i="1"/>
  <c r="O161" i="1" s="1"/>
  <c r="AB161" i="1"/>
  <c r="W157" i="1"/>
  <c r="AB157" i="1"/>
  <c r="Q156" i="1"/>
  <c r="CY154" i="1"/>
  <c r="X154" i="1" s="1"/>
  <c r="CP150" i="1"/>
  <c r="O150" i="1" s="1"/>
  <c r="P144" i="1"/>
  <c r="AB156" i="1"/>
  <c r="CQ156" i="1"/>
  <c r="P156" i="1" s="1"/>
  <c r="CP156" i="1" s="1"/>
  <c r="O156" i="1" s="1"/>
  <c r="CY150" i="1"/>
  <c r="X150" i="1" s="1"/>
  <c r="CZ150" i="1"/>
  <c r="Y150" i="1" s="1"/>
  <c r="W144" i="1"/>
  <c r="CD72" i="1"/>
  <c r="AU108" i="1"/>
  <c r="V98" i="1"/>
  <c r="GX98" i="1"/>
  <c r="CP160" i="1"/>
  <c r="O160" i="1" s="1"/>
  <c r="AB155" i="1"/>
  <c r="CR155" i="1"/>
  <c r="Q155" i="1" s="1"/>
  <c r="AB152" i="1"/>
  <c r="CQ152" i="1"/>
  <c r="P152" i="1" s="1"/>
  <c r="CP152" i="1" s="1"/>
  <c r="O152" i="1" s="1"/>
  <c r="GM151" i="1"/>
  <c r="GN151" i="1"/>
  <c r="CY147" i="1"/>
  <c r="X147" i="1" s="1"/>
  <c r="CZ147" i="1"/>
  <c r="Y147" i="1" s="1"/>
  <c r="R144" i="1"/>
  <c r="GX144" i="1"/>
  <c r="CQ179" i="1"/>
  <c r="P179" i="1" s="1"/>
  <c r="CP179" i="1" s="1"/>
  <c r="O179" i="1" s="1"/>
  <c r="CQ178" i="1"/>
  <c r="P178" i="1" s="1"/>
  <c r="CP178" i="1" s="1"/>
  <c r="O178" i="1" s="1"/>
  <c r="CQ176" i="1"/>
  <c r="P176" i="1" s="1"/>
  <c r="CP176" i="1" s="1"/>
  <c r="O176" i="1" s="1"/>
  <c r="AB165" i="1"/>
  <c r="CQ162" i="1"/>
  <c r="P162" i="1" s="1"/>
  <c r="CP162" i="1" s="1"/>
  <c r="O162" i="1" s="1"/>
  <c r="R157" i="1"/>
  <c r="GK157" i="1" s="1"/>
  <c r="GN157" i="1" s="1"/>
  <c r="AB154" i="1"/>
  <c r="CR154" i="1"/>
  <c r="Q154" i="1" s="1"/>
  <c r="BY72" i="1"/>
  <c r="CI108" i="1"/>
  <c r="CP158" i="1"/>
  <c r="O158" i="1" s="1"/>
  <c r="CP154" i="1"/>
  <c r="O154" i="1" s="1"/>
  <c r="CR145" i="1"/>
  <c r="Q145" i="1" s="1"/>
  <c r="CP145" i="1" s="1"/>
  <c r="O145" i="1" s="1"/>
  <c r="AB145" i="1"/>
  <c r="T144" i="1"/>
  <c r="CQ169" i="1"/>
  <c r="P169" i="1" s="1"/>
  <c r="CP169" i="1" s="1"/>
  <c r="O169" i="1" s="1"/>
  <c r="W166" i="1"/>
  <c r="AB166" i="1"/>
  <c r="CP164" i="1"/>
  <c r="O164" i="1" s="1"/>
  <c r="GX156" i="1"/>
  <c r="T156" i="1"/>
  <c r="CP149" i="1"/>
  <c r="O149" i="1" s="1"/>
  <c r="S144" i="1"/>
  <c r="AP108" i="1"/>
  <c r="V144" i="1"/>
  <c r="AI245" i="1" s="1"/>
  <c r="R146" i="1"/>
  <c r="GK146" i="1" s="1"/>
  <c r="Q146" i="1"/>
  <c r="BZ72" i="1"/>
  <c r="AQ108" i="1"/>
  <c r="CY106" i="1"/>
  <c r="X106" i="1" s="1"/>
  <c r="GN106" i="1" s="1"/>
  <c r="CZ106" i="1"/>
  <c r="Y106" i="1" s="1"/>
  <c r="GM105" i="1"/>
  <c r="CP101" i="1"/>
  <c r="O101" i="1" s="1"/>
  <c r="CY96" i="1"/>
  <c r="X96" i="1" s="1"/>
  <c r="CZ96" i="1"/>
  <c r="Y96" i="1" s="1"/>
  <c r="GN91" i="1"/>
  <c r="CY75" i="1"/>
  <c r="X75" i="1" s="1"/>
  <c r="CZ75" i="1"/>
  <c r="Y75" i="1" s="1"/>
  <c r="U144" i="1"/>
  <c r="GN105" i="1"/>
  <c r="CY104" i="1"/>
  <c r="X104" i="1" s="1"/>
  <c r="CP104" i="1"/>
  <c r="O104" i="1" s="1"/>
  <c r="AB102" i="1"/>
  <c r="CQ102" i="1"/>
  <c r="P102" i="1" s="1"/>
  <c r="U98" i="1"/>
  <c r="CY93" i="1"/>
  <c r="X93" i="1" s="1"/>
  <c r="CZ93" i="1"/>
  <c r="Y93" i="1" s="1"/>
  <c r="CY90" i="1"/>
  <c r="X90" i="1" s="1"/>
  <c r="GN90" i="1" s="1"/>
  <c r="CP148" i="1"/>
  <c r="O148" i="1" s="1"/>
  <c r="AB146" i="1"/>
  <c r="CQ146" i="1"/>
  <c r="P146" i="1" s="1"/>
  <c r="CP146" i="1" s="1"/>
  <c r="O146" i="1" s="1"/>
  <c r="GM106" i="1"/>
  <c r="CQ153" i="1"/>
  <c r="P153" i="1" s="1"/>
  <c r="CP153" i="1" s="1"/>
  <c r="O153" i="1" s="1"/>
  <c r="CY145" i="1"/>
  <c r="X145" i="1" s="1"/>
  <c r="CL72" i="1"/>
  <c r="BC108" i="1"/>
  <c r="AB106" i="1"/>
  <c r="CY82" i="1"/>
  <c r="X82" i="1" s="1"/>
  <c r="CZ82" i="1"/>
  <c r="Y82" i="1" s="1"/>
  <c r="AB147" i="1"/>
  <c r="CQ147" i="1"/>
  <c r="P147" i="1" s="1"/>
  <c r="CP147" i="1" s="1"/>
  <c r="O147" i="1" s="1"/>
  <c r="GX146" i="1"/>
  <c r="AX108" i="1"/>
  <c r="R98" i="1"/>
  <c r="GK98" i="1" s="1"/>
  <c r="CY97" i="1"/>
  <c r="X97" i="1" s="1"/>
  <c r="CZ97" i="1"/>
  <c r="Y97" i="1" s="1"/>
  <c r="U152" i="1"/>
  <c r="Q144" i="1"/>
  <c r="AD245" i="1" s="1"/>
  <c r="CY103" i="1"/>
  <c r="X103" i="1" s="1"/>
  <c r="CP103" i="1"/>
  <c r="O103" i="1" s="1"/>
  <c r="T102" i="1"/>
  <c r="T98" i="1"/>
  <c r="CZ91" i="1"/>
  <c r="Y91" i="1" s="1"/>
  <c r="CY91" i="1"/>
  <c r="X91" i="1" s="1"/>
  <c r="GM91" i="1" s="1"/>
  <c r="T146" i="1"/>
  <c r="CZ102" i="1"/>
  <c r="Y102" i="1" s="1"/>
  <c r="CY102" i="1"/>
  <c r="X102" i="1" s="1"/>
  <c r="GM90" i="1"/>
  <c r="GX97" i="1"/>
  <c r="U97" i="1"/>
  <c r="CZ88" i="1"/>
  <c r="Y88" i="1" s="1"/>
  <c r="CR81" i="1"/>
  <c r="Q81" i="1" s="1"/>
  <c r="CP81" i="1" s="1"/>
  <c r="O81" i="1" s="1"/>
  <c r="AB81" i="1"/>
  <c r="CY76" i="1"/>
  <c r="X76" i="1" s="1"/>
  <c r="CZ76" i="1"/>
  <c r="Y76" i="1" s="1"/>
  <c r="CQ74" i="1"/>
  <c r="P74" i="1" s="1"/>
  <c r="AB74" i="1"/>
  <c r="CY37" i="1"/>
  <c r="X37" i="1" s="1"/>
  <c r="CZ37" i="1"/>
  <c r="Y37" i="1" s="1"/>
  <c r="GM36" i="1"/>
  <c r="W102" i="1"/>
  <c r="CZ99" i="1"/>
  <c r="Y99" i="1" s="1"/>
  <c r="CP99" i="1"/>
  <c r="O99" i="1" s="1"/>
  <c r="CT98" i="1"/>
  <c r="S98" i="1" s="1"/>
  <c r="AB98" i="1"/>
  <c r="Q97" i="1"/>
  <c r="CP93" i="1"/>
  <c r="O93" i="1" s="1"/>
  <c r="GX86" i="1"/>
  <c r="U86" i="1"/>
  <c r="CP85" i="1"/>
  <c r="O85" i="1" s="1"/>
  <c r="CY78" i="1"/>
  <c r="X78" i="1" s="1"/>
  <c r="CZ78" i="1"/>
  <c r="Y78" i="1" s="1"/>
  <c r="AB97" i="1"/>
  <c r="CY87" i="1"/>
  <c r="X87" i="1" s="1"/>
  <c r="CZ87" i="1"/>
  <c r="Y87" i="1" s="1"/>
  <c r="CY86" i="1"/>
  <c r="X86" i="1" s="1"/>
  <c r="CZ86" i="1"/>
  <c r="Y86" i="1" s="1"/>
  <c r="CY85" i="1"/>
  <c r="X85" i="1" s="1"/>
  <c r="CZ85" i="1"/>
  <c r="Y85" i="1" s="1"/>
  <c r="CP82" i="1"/>
  <c r="O82" i="1" s="1"/>
  <c r="CQ143" i="1"/>
  <c r="P143" i="1" s="1"/>
  <c r="CP143" i="1" s="1"/>
  <c r="O143" i="1" s="1"/>
  <c r="CQ142" i="1"/>
  <c r="P142" i="1" s="1"/>
  <c r="U102" i="1"/>
  <c r="AB92" i="1"/>
  <c r="R88" i="1"/>
  <c r="GK88" i="1" s="1"/>
  <c r="R86" i="1"/>
  <c r="GK86" i="1" s="1"/>
  <c r="R102" i="1"/>
  <c r="GK102" i="1" s="1"/>
  <c r="Q98" i="1"/>
  <c r="P98" i="1"/>
  <c r="CY94" i="1"/>
  <c r="X94" i="1" s="1"/>
  <c r="CZ94" i="1"/>
  <c r="Y94" i="1" s="1"/>
  <c r="Q88" i="1"/>
  <c r="CP88" i="1" s="1"/>
  <c r="O88" i="1" s="1"/>
  <c r="AB88" i="1"/>
  <c r="AB87" i="1"/>
  <c r="AB86" i="1"/>
  <c r="CY84" i="1"/>
  <c r="X84" i="1" s="1"/>
  <c r="GM84" i="1" s="1"/>
  <c r="CZ84" i="1"/>
  <c r="Y84" i="1" s="1"/>
  <c r="AB104" i="1"/>
  <c r="AB103" i="1"/>
  <c r="Q102" i="1"/>
  <c r="AB99" i="1"/>
  <c r="W98" i="1"/>
  <c r="CP96" i="1"/>
  <c r="O96" i="1" s="1"/>
  <c r="CY92" i="1"/>
  <c r="X92" i="1" s="1"/>
  <c r="GN92" i="1" s="1"/>
  <c r="CZ92" i="1"/>
  <c r="Y92" i="1" s="1"/>
  <c r="AB91" i="1"/>
  <c r="AB90" i="1"/>
  <c r="CP89" i="1"/>
  <c r="O89" i="1" s="1"/>
  <c r="AB89" i="1"/>
  <c r="W86" i="1"/>
  <c r="P78" i="1"/>
  <c r="V78" i="1"/>
  <c r="AI108" i="1" s="1"/>
  <c r="GX78" i="1"/>
  <c r="GM100" i="1"/>
  <c r="GN100" i="1"/>
  <c r="CY95" i="1"/>
  <c r="X95" i="1" s="1"/>
  <c r="CZ95" i="1"/>
  <c r="Y95" i="1" s="1"/>
  <c r="W81" i="1"/>
  <c r="CZ79" i="1"/>
  <c r="Y79" i="1" s="1"/>
  <c r="T78" i="1"/>
  <c r="AG108" i="1" s="1"/>
  <c r="CY77" i="1"/>
  <c r="X77" i="1" s="1"/>
  <c r="CZ77" i="1"/>
  <c r="Y77" i="1" s="1"/>
  <c r="CY74" i="1"/>
  <c r="X74" i="1" s="1"/>
  <c r="CZ74" i="1"/>
  <c r="Y74" i="1" s="1"/>
  <c r="F57" i="1"/>
  <c r="BC30" i="1"/>
  <c r="CY35" i="1"/>
  <c r="X35" i="1" s="1"/>
  <c r="CZ35" i="1"/>
  <c r="Y35" i="1" s="1"/>
  <c r="GN35" i="1" s="1"/>
  <c r="AE41" i="1"/>
  <c r="GK35" i="1"/>
  <c r="CY33" i="1"/>
  <c r="X33" i="1" s="1"/>
  <c r="CZ33" i="1"/>
  <c r="Y33" i="1" s="1"/>
  <c r="GM33" i="1" s="1"/>
  <c r="AF41" i="1"/>
  <c r="CQ97" i="1"/>
  <c r="P97" i="1" s="1"/>
  <c r="CP97" i="1" s="1"/>
  <c r="O97" i="1" s="1"/>
  <c r="CQ87" i="1"/>
  <c r="P87" i="1" s="1"/>
  <c r="CP87" i="1" s="1"/>
  <c r="O87" i="1" s="1"/>
  <c r="CQ86" i="1"/>
  <c r="P86" i="1" s="1"/>
  <c r="CP86" i="1" s="1"/>
  <c r="O86" i="1" s="1"/>
  <c r="R78" i="1"/>
  <c r="AB78" i="1"/>
  <c r="BB30" i="1"/>
  <c r="F54" i="1"/>
  <c r="CY38" i="1"/>
  <c r="X38" i="1" s="1"/>
  <c r="CZ38" i="1"/>
  <c r="Y38" i="1" s="1"/>
  <c r="CJ41" i="1"/>
  <c r="CZ83" i="1"/>
  <c r="Y83" i="1" s="1"/>
  <c r="CZ81" i="1"/>
  <c r="Y81" i="1" s="1"/>
  <c r="CZ80" i="1"/>
  <c r="Y80" i="1" s="1"/>
  <c r="F60" i="1"/>
  <c r="AU30" i="1"/>
  <c r="AD41" i="1"/>
  <c r="CP32" i="1"/>
  <c r="O32" i="1" s="1"/>
  <c r="CQ95" i="1"/>
  <c r="P95" i="1" s="1"/>
  <c r="CP95" i="1" s="1"/>
  <c r="O95" i="1" s="1"/>
  <c r="CQ94" i="1"/>
  <c r="P94" i="1" s="1"/>
  <c r="CP94" i="1" s="1"/>
  <c r="O94" i="1" s="1"/>
  <c r="CQ83" i="1"/>
  <c r="P83" i="1" s="1"/>
  <c r="CP83" i="1" s="1"/>
  <c r="O83" i="1" s="1"/>
  <c r="W78" i="1"/>
  <c r="CP75" i="1"/>
  <c r="O75" i="1" s="1"/>
  <c r="F59" i="1"/>
  <c r="AT30" i="1"/>
  <c r="CY39" i="1"/>
  <c r="X39" i="1" s="1"/>
  <c r="GM39" i="1" s="1"/>
  <c r="CZ39" i="1"/>
  <c r="Y39" i="1" s="1"/>
  <c r="CP37" i="1"/>
  <c r="O37" i="1" s="1"/>
  <c r="CY36" i="1"/>
  <c r="X36" i="1" s="1"/>
  <c r="GN36" i="1" s="1"/>
  <c r="CZ36" i="1"/>
  <c r="Y36" i="1" s="1"/>
  <c r="GN33" i="1"/>
  <c r="AJ41" i="1"/>
  <c r="CP76" i="1"/>
  <c r="O76" i="1" s="1"/>
  <c r="GM35" i="1"/>
  <c r="CY34" i="1"/>
  <c r="X34" i="1" s="1"/>
  <c r="GN34" i="1" s="1"/>
  <c r="CZ34" i="1"/>
  <c r="Y34" i="1" s="1"/>
  <c r="AK41" i="1"/>
  <c r="U78" i="1"/>
  <c r="AH108" i="1" s="1"/>
  <c r="CL30" i="1"/>
  <c r="CD30" i="1"/>
  <c r="AP30" i="1"/>
  <c r="CI41" i="1"/>
  <c r="AQ41" i="1"/>
  <c r="U38" i="1"/>
  <c r="AH41" i="1" s="1"/>
  <c r="CK30" i="1"/>
  <c r="CC30" i="1"/>
  <c r="CQ38" i="1"/>
  <c r="P38" i="1" s="1"/>
  <c r="CP38" i="1" s="1"/>
  <c r="O38" i="1" s="1"/>
  <c r="CQ80" i="1"/>
  <c r="P80" i="1" s="1"/>
  <c r="CP80" i="1" s="1"/>
  <c r="O80" i="1" s="1"/>
  <c r="CQ79" i="1"/>
  <c r="P79" i="1" s="1"/>
  <c r="CP79" i="1" s="1"/>
  <c r="O79" i="1" s="1"/>
  <c r="CR78" i="1"/>
  <c r="Q78" i="1" s="1"/>
  <c r="CG41" i="1"/>
  <c r="AO41" i="1"/>
  <c r="AB39" i="1"/>
  <c r="CQ77" i="1"/>
  <c r="P77" i="1" s="1"/>
  <c r="CP77" i="1" s="1"/>
  <c r="O77" i="1" s="1"/>
  <c r="CZ32" i="1"/>
  <c r="Y32" i="1" s="1"/>
  <c r="GM145" i="1" l="1"/>
  <c r="GN145" i="1"/>
  <c r="CJ526" i="1"/>
  <c r="BA574" i="1"/>
  <c r="GM193" i="1"/>
  <c r="GN193" i="1"/>
  <c r="GM353" i="1"/>
  <c r="GN353" i="1"/>
  <c r="AH460" i="1"/>
  <c r="U495" i="1"/>
  <c r="GM533" i="1"/>
  <c r="GP533" i="1"/>
  <c r="CD574" i="1" s="1"/>
  <c r="GM352" i="1"/>
  <c r="GN352" i="1"/>
  <c r="GM243" i="1"/>
  <c r="GN243" i="1"/>
  <c r="GM532" i="1"/>
  <c r="GN532" i="1"/>
  <c r="GN549" i="1"/>
  <c r="GM88" i="1"/>
  <c r="GN88" i="1"/>
  <c r="GM81" i="1"/>
  <c r="GN81" i="1"/>
  <c r="GN225" i="1"/>
  <c r="GM534" i="1"/>
  <c r="GN534" i="1"/>
  <c r="GM364" i="1"/>
  <c r="GN364" i="1"/>
  <c r="AQ305" i="1"/>
  <c r="F435" i="1"/>
  <c r="GM554" i="1"/>
  <c r="GN554" i="1"/>
  <c r="GM483" i="1"/>
  <c r="GN483" i="1"/>
  <c r="GM180" i="1"/>
  <c r="GN180" i="1"/>
  <c r="GM322" i="1"/>
  <c r="GN322" i="1"/>
  <c r="AJ526" i="1"/>
  <c r="W574" i="1"/>
  <c r="GM181" i="1"/>
  <c r="GN181" i="1"/>
  <c r="CJ460" i="1"/>
  <c r="BA495" i="1"/>
  <c r="GM530" i="1"/>
  <c r="GN530" i="1"/>
  <c r="U41" i="1"/>
  <c r="AH30" i="1"/>
  <c r="GM170" i="1"/>
  <c r="GN170" i="1"/>
  <c r="GM383" i="1"/>
  <c r="GN383" i="1"/>
  <c r="GM569" i="1"/>
  <c r="GN569" i="1"/>
  <c r="GM345" i="1"/>
  <c r="GN345" i="1"/>
  <c r="AK390" i="1"/>
  <c r="X396" i="1"/>
  <c r="CY462" i="1"/>
  <c r="X462" i="1" s="1"/>
  <c r="CZ462" i="1"/>
  <c r="Y462" i="1" s="1"/>
  <c r="AF495" i="1"/>
  <c r="GM484" i="1"/>
  <c r="GN484" i="1"/>
  <c r="GM558" i="1"/>
  <c r="GN558" i="1"/>
  <c r="AD605" i="1"/>
  <c r="Q611" i="1"/>
  <c r="GM568" i="1"/>
  <c r="GN568" i="1"/>
  <c r="AK605" i="1"/>
  <c r="X611" i="1"/>
  <c r="F45" i="1"/>
  <c r="AO30" i="1"/>
  <c r="AO274" i="1"/>
  <c r="AJ108" i="1"/>
  <c r="GN146" i="1"/>
  <c r="GM146" i="1"/>
  <c r="GM154" i="1"/>
  <c r="GN154" i="1"/>
  <c r="GN161" i="1"/>
  <c r="GM161" i="1"/>
  <c r="GM155" i="1"/>
  <c r="GN155" i="1"/>
  <c r="GN182" i="1"/>
  <c r="GM182" i="1"/>
  <c r="CY200" i="1"/>
  <c r="X200" i="1" s="1"/>
  <c r="CZ200" i="1"/>
  <c r="Y200" i="1" s="1"/>
  <c r="GM185" i="1"/>
  <c r="GN185" i="1"/>
  <c r="GM211" i="1"/>
  <c r="GN211" i="1"/>
  <c r="GM208" i="1"/>
  <c r="GN208" i="1"/>
  <c r="CY217" i="1"/>
  <c r="X217" i="1" s="1"/>
  <c r="GN217" i="1" s="1"/>
  <c r="CZ217" i="1"/>
  <c r="Y217" i="1" s="1"/>
  <c r="GM234" i="1"/>
  <c r="GN234" i="1"/>
  <c r="GM226" i="1"/>
  <c r="GN226" i="1"/>
  <c r="AD425" i="1"/>
  <c r="AD305" i="1" s="1"/>
  <c r="BC139" i="1"/>
  <c r="F261" i="1"/>
  <c r="GM230" i="1"/>
  <c r="GN230" i="1"/>
  <c r="GM312" i="1"/>
  <c r="GN312" i="1"/>
  <c r="GN362" i="1"/>
  <c r="GM362" i="1"/>
  <c r="GN236" i="1"/>
  <c r="GM236" i="1"/>
  <c r="GM354" i="1"/>
  <c r="GN354" i="1"/>
  <c r="GN335" i="1"/>
  <c r="GM358" i="1"/>
  <c r="GN358" i="1"/>
  <c r="GM316" i="1"/>
  <c r="GN378" i="1"/>
  <c r="GM378" i="1"/>
  <c r="GM347" i="1"/>
  <c r="GN347" i="1"/>
  <c r="GM464" i="1"/>
  <c r="GN464" i="1"/>
  <c r="AF390" i="1"/>
  <c r="S396" i="1"/>
  <c r="CZ370" i="1"/>
  <c r="Y370" i="1" s="1"/>
  <c r="CY370" i="1"/>
  <c r="X370" i="1" s="1"/>
  <c r="GN370" i="1" s="1"/>
  <c r="BC305" i="1"/>
  <c r="F441" i="1"/>
  <c r="GM469" i="1"/>
  <c r="GN469" i="1"/>
  <c r="GN359" i="1"/>
  <c r="AZ396" i="1"/>
  <c r="CI390" i="1"/>
  <c r="CY381" i="1"/>
  <c r="X381" i="1" s="1"/>
  <c r="GM381" i="1" s="1"/>
  <c r="CZ381" i="1"/>
  <c r="Y381" i="1" s="1"/>
  <c r="BY305" i="1"/>
  <c r="CI425" i="1"/>
  <c r="CI305" i="1" s="1"/>
  <c r="AB396" i="1"/>
  <c r="GM392" i="1"/>
  <c r="GN392" i="1"/>
  <c r="CB396" i="1" s="1"/>
  <c r="AD390" i="1"/>
  <c r="Q396" i="1"/>
  <c r="GM482" i="1"/>
  <c r="GN482" i="1"/>
  <c r="GN377" i="1"/>
  <c r="GM570" i="1"/>
  <c r="GN570" i="1"/>
  <c r="CD460" i="1"/>
  <c r="AU495" i="1"/>
  <c r="GM555" i="1"/>
  <c r="GN555" i="1"/>
  <c r="F508" i="1"/>
  <c r="BB460" i="1"/>
  <c r="BB640" i="1"/>
  <c r="GM547" i="1"/>
  <c r="GN547" i="1"/>
  <c r="CP546" i="1"/>
  <c r="O546" i="1" s="1"/>
  <c r="GM75" i="1"/>
  <c r="GN75" i="1"/>
  <c r="GM192" i="1"/>
  <c r="GN192" i="1"/>
  <c r="CH396" i="1"/>
  <c r="AC390" i="1"/>
  <c r="P396" i="1"/>
  <c r="CE396" i="1"/>
  <c r="CF396" i="1"/>
  <c r="GM490" i="1"/>
  <c r="GN490" i="1"/>
  <c r="CG30" i="1"/>
  <c r="AX41" i="1"/>
  <c r="AQ30" i="1"/>
  <c r="F51" i="1"/>
  <c r="AQ274" i="1"/>
  <c r="GN83" i="1"/>
  <c r="GM83" i="1"/>
  <c r="CP142" i="1"/>
  <c r="O142" i="1" s="1"/>
  <c r="AC245" i="1"/>
  <c r="AC108" i="1"/>
  <c r="CP74" i="1"/>
  <c r="O74" i="1" s="1"/>
  <c r="GM104" i="1"/>
  <c r="GN104" i="1"/>
  <c r="GM164" i="1"/>
  <c r="GN164" i="1"/>
  <c r="GN158" i="1"/>
  <c r="GM158" i="1"/>
  <c r="GN176" i="1"/>
  <c r="GM176" i="1"/>
  <c r="CP144" i="1"/>
  <c r="O144" i="1" s="1"/>
  <c r="GM163" i="1"/>
  <c r="GN163" i="1"/>
  <c r="CP205" i="1"/>
  <c r="O205" i="1" s="1"/>
  <c r="GN168" i="1"/>
  <c r="GM168" i="1"/>
  <c r="GM212" i="1"/>
  <c r="GN212" i="1"/>
  <c r="CY190" i="1"/>
  <c r="X190" i="1" s="1"/>
  <c r="GM190" i="1" s="1"/>
  <c r="CZ190" i="1"/>
  <c r="Y190" i="1" s="1"/>
  <c r="GN201" i="1"/>
  <c r="GM223" i="1"/>
  <c r="GN223" i="1"/>
  <c r="GN213" i="1"/>
  <c r="CP200" i="1"/>
  <c r="O200" i="1" s="1"/>
  <c r="CY227" i="1"/>
  <c r="X227" i="1" s="1"/>
  <c r="CZ227" i="1"/>
  <c r="Y227" i="1" s="1"/>
  <c r="GN227" i="1" s="1"/>
  <c r="GN183" i="1"/>
  <c r="GM183" i="1"/>
  <c r="CP321" i="1"/>
  <c r="O321" i="1" s="1"/>
  <c r="AQ139" i="1"/>
  <c r="F255" i="1"/>
  <c r="GM233" i="1"/>
  <c r="GN233" i="1"/>
  <c r="GN374" i="1"/>
  <c r="GM374" i="1"/>
  <c r="GM338" i="1"/>
  <c r="GN338" i="1"/>
  <c r="GM330" i="1"/>
  <c r="GM361" i="1"/>
  <c r="GN361" i="1"/>
  <c r="AI390" i="1"/>
  <c r="V396" i="1"/>
  <c r="GM478" i="1"/>
  <c r="GN478" i="1"/>
  <c r="AP425" i="1"/>
  <c r="F405" i="1"/>
  <c r="AP390" i="1"/>
  <c r="GM385" i="1"/>
  <c r="GN385" i="1"/>
  <c r="GM382" i="1"/>
  <c r="GN382" i="1"/>
  <c r="GP394" i="1"/>
  <c r="GM394" i="1"/>
  <c r="GM536" i="1"/>
  <c r="GN536" i="1"/>
  <c r="GN471" i="1"/>
  <c r="GM471" i="1"/>
  <c r="GM487" i="1"/>
  <c r="GN487" i="1"/>
  <c r="GM571" i="1"/>
  <c r="GN571" i="1"/>
  <c r="GM556" i="1"/>
  <c r="GN556" i="1"/>
  <c r="AO456" i="1"/>
  <c r="F644" i="1"/>
  <c r="GM562" i="1"/>
  <c r="GN562" i="1"/>
  <c r="AF605" i="1"/>
  <c r="S611" i="1"/>
  <c r="F513" i="1"/>
  <c r="AT460" i="1"/>
  <c r="AT640" i="1"/>
  <c r="GM89" i="1"/>
  <c r="GN89" i="1"/>
  <c r="GM85" i="1"/>
  <c r="GN85" i="1"/>
  <c r="GM156" i="1"/>
  <c r="GN156" i="1"/>
  <c r="GN175" i="1"/>
  <c r="GM175" i="1"/>
  <c r="GM229" i="1"/>
  <c r="GN229" i="1"/>
  <c r="CP463" i="1"/>
  <c r="O463" i="1" s="1"/>
  <c r="AC495" i="1"/>
  <c r="GM466" i="1"/>
  <c r="GN466" i="1"/>
  <c r="AG460" i="1"/>
  <c r="T495" i="1"/>
  <c r="GM531" i="1"/>
  <c r="GN531" i="1"/>
  <c r="GN544" i="1"/>
  <c r="AD108" i="1"/>
  <c r="CI30" i="1"/>
  <c r="AZ41" i="1"/>
  <c r="GM37" i="1"/>
  <c r="GN37" i="1"/>
  <c r="GN94" i="1"/>
  <c r="GM94" i="1"/>
  <c r="GK78" i="1"/>
  <c r="AE108" i="1"/>
  <c r="R41" i="1"/>
  <c r="AE30" i="1"/>
  <c r="CJ108" i="1"/>
  <c r="CP98" i="1"/>
  <c r="O98" i="1" s="1"/>
  <c r="GN143" i="1"/>
  <c r="GM143" i="1"/>
  <c r="GM92" i="1"/>
  <c r="GM93" i="1"/>
  <c r="GN93" i="1"/>
  <c r="GM34" i="1"/>
  <c r="GN84" i="1"/>
  <c r="GN148" i="1"/>
  <c r="GM148" i="1"/>
  <c r="CI72" i="1"/>
  <c r="AZ108" i="1"/>
  <c r="GN178" i="1"/>
  <c r="GM178" i="1"/>
  <c r="GM152" i="1"/>
  <c r="GN152" i="1"/>
  <c r="AU72" i="1"/>
  <c r="F127" i="1"/>
  <c r="AU274" i="1"/>
  <c r="GM150" i="1"/>
  <c r="GN150" i="1"/>
  <c r="GM171" i="1"/>
  <c r="GN171" i="1"/>
  <c r="GM206" i="1"/>
  <c r="GN206" i="1"/>
  <c r="GM196" i="1"/>
  <c r="GN196" i="1"/>
  <c r="CY214" i="1"/>
  <c r="X214" i="1" s="1"/>
  <c r="CZ214" i="1"/>
  <c r="Y214" i="1" s="1"/>
  <c r="GM214" i="1" s="1"/>
  <c r="GM203" i="1"/>
  <c r="GN203" i="1"/>
  <c r="GM195" i="1"/>
  <c r="GN195" i="1"/>
  <c r="CP323" i="1"/>
  <c r="O323" i="1" s="1"/>
  <c r="GM242" i="1"/>
  <c r="GN242" i="1"/>
  <c r="GM314" i="1"/>
  <c r="AJ425" i="1"/>
  <c r="AJ305" i="1" s="1"/>
  <c r="CY355" i="1"/>
  <c r="X355" i="1" s="1"/>
  <c r="CZ355" i="1"/>
  <c r="Y355" i="1" s="1"/>
  <c r="AC425" i="1"/>
  <c r="CP313" i="1"/>
  <c r="O313" i="1" s="1"/>
  <c r="GN332" i="1"/>
  <c r="GM340" i="1"/>
  <c r="GN340" i="1"/>
  <c r="CP363" i="1"/>
  <c r="O363" i="1" s="1"/>
  <c r="T30" i="1"/>
  <c r="F62" i="1"/>
  <c r="GM356" i="1"/>
  <c r="GN356" i="1"/>
  <c r="F417" i="1"/>
  <c r="T390" i="1"/>
  <c r="T425" i="1"/>
  <c r="CY476" i="1"/>
  <c r="X476" i="1" s="1"/>
  <c r="GN476" i="1" s="1"/>
  <c r="CZ476" i="1"/>
  <c r="Y476" i="1" s="1"/>
  <c r="GM366" i="1"/>
  <c r="GN366" i="1"/>
  <c r="CP465" i="1"/>
  <c r="O465" i="1" s="1"/>
  <c r="AJ390" i="1"/>
  <c r="W396" i="1"/>
  <c r="GM467" i="1"/>
  <c r="GN467" i="1"/>
  <c r="AE390" i="1"/>
  <c r="R396" i="1"/>
  <c r="GM472" i="1"/>
  <c r="GN472" i="1"/>
  <c r="GM543" i="1"/>
  <c r="GN543" i="1"/>
  <c r="GN563" i="1"/>
  <c r="GM563" i="1"/>
  <c r="GN473" i="1"/>
  <c r="GM486" i="1"/>
  <c r="GN486" i="1"/>
  <c r="GN545" i="1"/>
  <c r="GM545" i="1"/>
  <c r="CY567" i="1"/>
  <c r="X567" i="1" s="1"/>
  <c r="GM567" i="1" s="1"/>
  <c r="CZ567" i="1"/>
  <c r="Y567" i="1" s="1"/>
  <c r="BZ526" i="1"/>
  <c r="CG574" i="1"/>
  <c r="AQ574" i="1"/>
  <c r="CY572" i="1"/>
  <c r="X572" i="1" s="1"/>
  <c r="CZ572" i="1"/>
  <c r="Y572" i="1" s="1"/>
  <c r="AE605" i="1"/>
  <c r="R611" i="1"/>
  <c r="AB611" i="1"/>
  <c r="GM607" i="1"/>
  <c r="GN607" i="1"/>
  <c r="CB611" i="1" s="1"/>
  <c r="AC574" i="1"/>
  <c r="F620" i="1"/>
  <c r="AP605" i="1"/>
  <c r="AL605" i="1"/>
  <c r="Y611" i="1"/>
  <c r="AL108" i="1"/>
  <c r="CP102" i="1"/>
  <c r="O102" i="1" s="1"/>
  <c r="GM187" i="1"/>
  <c r="GN187" i="1"/>
  <c r="GN540" i="1"/>
  <c r="GM540" i="1"/>
  <c r="BB526" i="1"/>
  <c r="F587" i="1"/>
  <c r="GN95" i="1"/>
  <c r="GM95" i="1"/>
  <c r="AG72" i="1"/>
  <c r="T108" i="1"/>
  <c r="GM82" i="1"/>
  <c r="GN82" i="1"/>
  <c r="BC72" i="1"/>
  <c r="F124" i="1"/>
  <c r="BC274" i="1"/>
  <c r="GM101" i="1"/>
  <c r="GN101" i="1"/>
  <c r="GN215" i="1"/>
  <c r="GM215" i="1"/>
  <c r="GM194" i="1"/>
  <c r="GN194" i="1"/>
  <c r="CY205" i="1"/>
  <c r="X205" i="1" s="1"/>
  <c r="CZ205" i="1"/>
  <c r="Y205" i="1" s="1"/>
  <c r="GN214" i="1"/>
  <c r="GM224" i="1"/>
  <c r="GN224" i="1"/>
  <c r="GN228" i="1"/>
  <c r="GM228" i="1"/>
  <c r="GM324" i="1"/>
  <c r="GN324" i="1"/>
  <c r="GN240" i="1"/>
  <c r="GM240" i="1"/>
  <c r="GM239" i="1"/>
  <c r="GN239" i="1"/>
  <c r="CY325" i="1"/>
  <c r="X325" i="1" s="1"/>
  <c r="CZ325" i="1"/>
  <c r="Y325" i="1" s="1"/>
  <c r="GN317" i="1"/>
  <c r="GM317" i="1"/>
  <c r="AU139" i="1"/>
  <c r="F264" i="1"/>
  <c r="CP325" i="1"/>
  <c r="O325" i="1" s="1"/>
  <c r="GN349" i="1"/>
  <c r="GM349" i="1"/>
  <c r="GM341" i="1"/>
  <c r="GN341" i="1"/>
  <c r="AI30" i="1"/>
  <c r="V41" i="1"/>
  <c r="GN386" i="1"/>
  <c r="GM386" i="1"/>
  <c r="CY477" i="1"/>
  <c r="X477" i="1" s="1"/>
  <c r="GM477" i="1" s="1"/>
  <c r="CZ477" i="1"/>
  <c r="Y477" i="1" s="1"/>
  <c r="GM480" i="1"/>
  <c r="GN480" i="1"/>
  <c r="CC305" i="1"/>
  <c r="AT425" i="1"/>
  <c r="GN368" i="1"/>
  <c r="GM368" i="1"/>
  <c r="CY493" i="1"/>
  <c r="X493" i="1" s="1"/>
  <c r="GM493" i="1" s="1"/>
  <c r="CZ493" i="1"/>
  <c r="Y493" i="1" s="1"/>
  <c r="GN565" i="1"/>
  <c r="GM565" i="1"/>
  <c r="GM550" i="1"/>
  <c r="GN550" i="1"/>
  <c r="F622" i="1"/>
  <c r="AZ605" i="1"/>
  <c r="AC605" i="1"/>
  <c r="P611" i="1"/>
  <c r="CE611" i="1"/>
  <c r="CF611" i="1"/>
  <c r="CH611" i="1"/>
  <c r="AH526" i="1"/>
  <c r="U574" i="1"/>
  <c r="BA605" i="1"/>
  <c r="F631" i="1"/>
  <c r="GM529" i="1"/>
  <c r="GN529" i="1"/>
  <c r="AI605" i="1"/>
  <c r="V611" i="1"/>
  <c r="F618" i="1"/>
  <c r="AX605" i="1"/>
  <c r="AG526" i="1"/>
  <c r="T574" i="1"/>
  <c r="GM559" i="1"/>
  <c r="GN559" i="1"/>
  <c r="F632" i="1"/>
  <c r="T605" i="1"/>
  <c r="AD139" i="1"/>
  <c r="Q245" i="1"/>
  <c r="AE526" i="1"/>
  <c r="R574" i="1"/>
  <c r="GM86" i="1"/>
  <c r="GN86" i="1"/>
  <c r="AI72" i="1"/>
  <c r="V108" i="1"/>
  <c r="AI139" i="1"/>
  <c r="V245" i="1"/>
  <c r="GN179" i="1"/>
  <c r="GM179" i="1"/>
  <c r="GM80" i="1"/>
  <c r="GN80" i="1"/>
  <c r="GM76" i="1"/>
  <c r="GN76" i="1"/>
  <c r="AC41" i="1"/>
  <c r="BA41" i="1"/>
  <c r="CJ30" i="1"/>
  <c r="GM87" i="1"/>
  <c r="GN87" i="1"/>
  <c r="CP78" i="1"/>
  <c r="O78" i="1" s="1"/>
  <c r="GM96" i="1"/>
  <c r="GN96" i="1"/>
  <c r="AX72" i="1"/>
  <c r="F115" i="1"/>
  <c r="AH245" i="1"/>
  <c r="AP72" i="1"/>
  <c r="F117" i="1"/>
  <c r="AP274" i="1"/>
  <c r="GN169" i="1"/>
  <c r="GM169" i="1"/>
  <c r="CJ245" i="1"/>
  <c r="AJ245" i="1"/>
  <c r="GM173" i="1"/>
  <c r="GN173" i="1"/>
  <c r="GM189" i="1"/>
  <c r="GN189" i="1"/>
  <c r="GM165" i="1"/>
  <c r="GN165" i="1"/>
  <c r="GM172" i="1"/>
  <c r="GN172" i="1"/>
  <c r="GM207" i="1"/>
  <c r="GN207" i="1"/>
  <c r="GN235" i="1"/>
  <c r="GM235" i="1"/>
  <c r="GN219" i="1"/>
  <c r="GM219" i="1"/>
  <c r="GM310" i="1"/>
  <c r="GN310" i="1"/>
  <c r="GN337" i="1"/>
  <c r="GM337" i="1"/>
  <c r="GM329" i="1"/>
  <c r="GN329" i="1"/>
  <c r="AK425" i="1"/>
  <c r="AK305" i="1" s="1"/>
  <c r="GM342" i="1"/>
  <c r="GN342" i="1"/>
  <c r="GM339" i="1"/>
  <c r="CY367" i="1"/>
  <c r="X367" i="1" s="1"/>
  <c r="GM367" i="1" s="1"/>
  <c r="CZ367" i="1"/>
  <c r="Y367" i="1" s="1"/>
  <c r="GN39" i="1"/>
  <c r="CP462" i="1"/>
  <c r="O462" i="1" s="1"/>
  <c r="GN339" i="1"/>
  <c r="AH390" i="1"/>
  <c r="U396" i="1"/>
  <c r="GN488" i="1"/>
  <c r="GM488" i="1"/>
  <c r="F403" i="1"/>
  <c r="AX390" i="1"/>
  <c r="GN566" i="1"/>
  <c r="GM566" i="1"/>
  <c r="GM542" i="1"/>
  <c r="GN542" i="1"/>
  <c r="AO305" i="1"/>
  <c r="F429" i="1"/>
  <c r="GM551" i="1"/>
  <c r="GN551" i="1"/>
  <c r="BY460" i="1"/>
  <c r="AP495" i="1"/>
  <c r="CI495" i="1"/>
  <c r="BZ460" i="1"/>
  <c r="CG495" i="1"/>
  <c r="AQ495" i="1"/>
  <c r="CY548" i="1"/>
  <c r="X548" i="1" s="1"/>
  <c r="GM548" i="1" s="1"/>
  <c r="CZ548" i="1"/>
  <c r="Y548" i="1" s="1"/>
  <c r="AL574" i="1" s="1"/>
  <c r="W611" i="1"/>
  <c r="AJ605" i="1"/>
  <c r="BY526" i="1"/>
  <c r="CI574" i="1"/>
  <c r="AP574" i="1"/>
  <c r="U605" i="1"/>
  <c r="F633" i="1"/>
  <c r="AT72" i="1"/>
  <c r="F126" i="1"/>
  <c r="AT274" i="1"/>
  <c r="GM561" i="1"/>
  <c r="GN561" i="1"/>
  <c r="AK30" i="1"/>
  <c r="X41" i="1"/>
  <c r="GM162" i="1"/>
  <c r="GN162" i="1"/>
  <c r="CZ372" i="1"/>
  <c r="Y372" i="1" s="1"/>
  <c r="CY372" i="1"/>
  <c r="X372" i="1" s="1"/>
  <c r="GM372" i="1" s="1"/>
  <c r="GM384" i="1"/>
  <c r="GN384" i="1"/>
  <c r="GM79" i="1"/>
  <c r="GN79" i="1"/>
  <c r="GM38" i="1"/>
  <c r="GN38" i="1"/>
  <c r="GM97" i="1"/>
  <c r="GN97" i="1"/>
  <c r="CY98" i="1"/>
  <c r="X98" i="1" s="1"/>
  <c r="AK108" i="1" s="1"/>
  <c r="CZ98" i="1"/>
  <c r="Y98" i="1" s="1"/>
  <c r="AF108" i="1"/>
  <c r="GM103" i="1"/>
  <c r="GN103" i="1"/>
  <c r="CZ144" i="1"/>
  <c r="Y144" i="1" s="1"/>
  <c r="CY144" i="1"/>
  <c r="X144" i="1" s="1"/>
  <c r="AK245" i="1" s="1"/>
  <c r="AF245" i="1"/>
  <c r="AG245" i="1"/>
  <c r="GK144" i="1"/>
  <c r="AE245" i="1"/>
  <c r="GN216" i="1"/>
  <c r="GM216" i="1"/>
  <c r="GN190" i="1"/>
  <c r="CY184" i="1"/>
  <c r="X184" i="1" s="1"/>
  <c r="CZ184" i="1"/>
  <c r="Y184" i="1" s="1"/>
  <c r="CP184" i="1"/>
  <c r="O184" i="1" s="1"/>
  <c r="GM210" i="1"/>
  <c r="GN210" i="1"/>
  <c r="GN188" i="1"/>
  <c r="GM188" i="1"/>
  <c r="GN220" i="1"/>
  <c r="GM220" i="1"/>
  <c r="AO139" i="1"/>
  <c r="F249" i="1"/>
  <c r="CI139" i="1"/>
  <c r="AZ245" i="1"/>
  <c r="GM326" i="1"/>
  <c r="GN326" i="1"/>
  <c r="GN318" i="1"/>
  <c r="GN379" i="1"/>
  <c r="GM379" i="1"/>
  <c r="GM231" i="1"/>
  <c r="GN231" i="1"/>
  <c r="CP365" i="1"/>
  <c r="O365" i="1" s="1"/>
  <c r="CY323" i="1"/>
  <c r="X323" i="1" s="1"/>
  <c r="CZ323" i="1"/>
  <c r="Y323" i="1" s="1"/>
  <c r="AL425" i="1" s="1"/>
  <c r="AL305" i="1" s="1"/>
  <c r="AF425" i="1"/>
  <c r="AF305" i="1" s="1"/>
  <c r="GM343" i="1"/>
  <c r="GN343" i="1"/>
  <c r="GP393" i="1"/>
  <c r="CD396" i="1" s="1"/>
  <c r="GM393" i="1"/>
  <c r="GN489" i="1"/>
  <c r="GM489" i="1"/>
  <c r="GM375" i="1"/>
  <c r="GN375" i="1"/>
  <c r="GM491" i="1"/>
  <c r="GN491" i="1"/>
  <c r="AJ460" i="1"/>
  <c r="W495" i="1"/>
  <c r="AI574" i="1"/>
  <c r="AE460" i="1"/>
  <c r="R495" i="1"/>
  <c r="GM552" i="1"/>
  <c r="GN552" i="1"/>
  <c r="GM475" i="1"/>
  <c r="GN475" i="1"/>
  <c r="CY549" i="1"/>
  <c r="X549" i="1" s="1"/>
  <c r="GM549" i="1" s="1"/>
  <c r="CZ549" i="1"/>
  <c r="Y549" i="1" s="1"/>
  <c r="CY481" i="1"/>
  <c r="X481" i="1" s="1"/>
  <c r="GM481" i="1" s="1"/>
  <c r="CZ481" i="1"/>
  <c r="Y481" i="1" s="1"/>
  <c r="GM608" i="1"/>
  <c r="GP608" i="1"/>
  <c r="CD611" i="1" s="1"/>
  <c r="AF574" i="1"/>
  <c r="GN333" i="1"/>
  <c r="AT526" i="1"/>
  <c r="F592" i="1"/>
  <c r="AQ72" i="1"/>
  <c r="F118" i="1"/>
  <c r="CY199" i="1"/>
  <c r="X199" i="1" s="1"/>
  <c r="GN199" i="1" s="1"/>
  <c r="CZ199" i="1"/>
  <c r="Y199" i="1" s="1"/>
  <c r="GM351" i="1"/>
  <c r="GN351" i="1"/>
  <c r="AD460" i="1"/>
  <c r="Q495" i="1"/>
  <c r="GM535" i="1"/>
  <c r="GN535" i="1"/>
  <c r="GM479" i="1"/>
  <c r="GN479" i="1"/>
  <c r="AL41" i="1"/>
  <c r="AJ30" i="1"/>
  <c r="W41" i="1"/>
  <c r="AB41" i="1"/>
  <c r="GM32" i="1"/>
  <c r="CA41" i="1" s="1"/>
  <c r="GN32" i="1"/>
  <c r="GN77" i="1"/>
  <c r="GM77" i="1"/>
  <c r="AH72" i="1"/>
  <c r="U108" i="1"/>
  <c r="Q41" i="1"/>
  <c r="AD30" i="1"/>
  <c r="S41" i="1"/>
  <c r="AF30" i="1"/>
  <c r="GM99" i="1"/>
  <c r="GN99" i="1"/>
  <c r="GM147" i="1"/>
  <c r="GN147" i="1"/>
  <c r="GM153" i="1"/>
  <c r="GN153" i="1"/>
  <c r="GM149" i="1"/>
  <c r="GN149" i="1"/>
  <c r="GN160" i="1"/>
  <c r="GM160" i="1"/>
  <c r="GM191" i="1"/>
  <c r="GN191" i="1"/>
  <c r="GM174" i="1"/>
  <c r="GN174" i="1"/>
  <c r="GM202" i="1"/>
  <c r="GN202" i="1"/>
  <c r="GM186" i="1"/>
  <c r="GN186" i="1"/>
  <c r="CY225" i="1"/>
  <c r="X225" i="1" s="1"/>
  <c r="GM225" i="1" s="1"/>
  <c r="CZ225" i="1"/>
  <c r="Y225" i="1" s="1"/>
  <c r="CG139" i="1"/>
  <c r="AX245" i="1"/>
  <c r="GM232" i="1"/>
  <c r="GN232" i="1"/>
  <c r="AP139" i="1"/>
  <c r="F254" i="1"/>
  <c r="GM350" i="1"/>
  <c r="GN350" i="1"/>
  <c r="GK323" i="1"/>
  <c r="AE425" i="1"/>
  <c r="AE305" i="1" s="1"/>
  <c r="GN348" i="1"/>
  <c r="GM348" i="1"/>
  <c r="GM360" i="1"/>
  <c r="GN360" i="1"/>
  <c r="GM328" i="1"/>
  <c r="GN328" i="1"/>
  <c r="GM344" i="1"/>
  <c r="GN344" i="1"/>
  <c r="CP355" i="1"/>
  <c r="O355" i="1" s="1"/>
  <c r="AB425" i="1" s="1"/>
  <c r="AB305" i="1" s="1"/>
  <c r="GN369" i="1"/>
  <c r="GM369" i="1"/>
  <c r="BA425" i="1"/>
  <c r="AL390" i="1"/>
  <c r="Y396" i="1"/>
  <c r="CP468" i="1"/>
  <c r="O468" i="1" s="1"/>
  <c r="GM357" i="1"/>
  <c r="GN357" i="1"/>
  <c r="GM492" i="1"/>
  <c r="GN492" i="1"/>
  <c r="BZ305" i="1"/>
  <c r="CG425" i="1"/>
  <c r="CG305" i="1" s="1"/>
  <c r="GN474" i="1"/>
  <c r="GM474" i="1"/>
  <c r="GM485" i="1"/>
  <c r="GN485" i="1"/>
  <c r="GM537" i="1"/>
  <c r="GN537" i="1"/>
  <c r="AI495" i="1"/>
  <c r="AD574" i="1"/>
  <c r="GM560" i="1"/>
  <c r="GN560" i="1"/>
  <c r="GM557" i="1"/>
  <c r="GN557" i="1"/>
  <c r="CY553" i="1"/>
  <c r="X553" i="1" s="1"/>
  <c r="GM553" i="1" s="1"/>
  <c r="CZ553" i="1"/>
  <c r="Y553" i="1" s="1"/>
  <c r="CP572" i="1"/>
  <c r="O572" i="1" s="1"/>
  <c r="AB574" i="1" s="1"/>
  <c r="AK72" i="1" l="1"/>
  <c r="X108" i="1"/>
  <c r="AB526" i="1"/>
  <c r="O574" i="1"/>
  <c r="AL526" i="1"/>
  <c r="Y574" i="1"/>
  <c r="BC26" i="1"/>
  <c r="F290" i="1"/>
  <c r="BC669" i="1"/>
  <c r="GM98" i="1"/>
  <c r="GN98" i="1"/>
  <c r="AT456" i="1"/>
  <c r="F658" i="1"/>
  <c r="Q390" i="1"/>
  <c r="Q425" i="1"/>
  <c r="F408" i="1"/>
  <c r="F636" i="1"/>
  <c r="X605" i="1"/>
  <c r="BA460" i="1"/>
  <c r="F515" i="1"/>
  <c r="BA640" i="1"/>
  <c r="W526" i="1"/>
  <c r="F598" i="1"/>
  <c r="F422" i="1"/>
  <c r="Y390" i="1"/>
  <c r="Y425" i="1"/>
  <c r="U72" i="1"/>
  <c r="F130" i="1"/>
  <c r="GN367" i="1"/>
  <c r="AI526" i="1"/>
  <c r="V574" i="1"/>
  <c r="AL245" i="1"/>
  <c r="GM462" i="1"/>
  <c r="GN462" i="1"/>
  <c r="AB495" i="1"/>
  <c r="CH605" i="1"/>
  <c r="AY611" i="1"/>
  <c r="GM325" i="1"/>
  <c r="GN325" i="1"/>
  <c r="F637" i="1"/>
  <c r="Y605" i="1"/>
  <c r="R605" i="1"/>
  <c r="F625" i="1"/>
  <c r="CJ72" i="1"/>
  <c r="BA108" i="1"/>
  <c r="GM74" i="1"/>
  <c r="CA108" i="1" s="1"/>
  <c r="GN74" i="1"/>
  <c r="CB108" i="1" s="1"/>
  <c r="AB108" i="1"/>
  <c r="GM546" i="1"/>
  <c r="GN546" i="1"/>
  <c r="AU460" i="1"/>
  <c r="F514" i="1"/>
  <c r="GM468" i="1"/>
  <c r="GN468" i="1"/>
  <c r="AC305" i="1"/>
  <c r="CE425" i="1"/>
  <c r="CE305" i="1" s="1"/>
  <c r="CF425" i="1"/>
  <c r="CF305" i="1" s="1"/>
  <c r="CH425" i="1"/>
  <c r="CH305" i="1" s="1"/>
  <c r="P390" i="1"/>
  <c r="P425" i="1"/>
  <c r="F399" i="1"/>
  <c r="CD526" i="1"/>
  <c r="AU574" i="1"/>
  <c r="AU640" i="1" s="1"/>
  <c r="AD526" i="1"/>
  <c r="Q574" i="1"/>
  <c r="Y41" i="1"/>
  <c r="AL30" i="1"/>
  <c r="W460" i="1"/>
  <c r="W640" i="1"/>
  <c r="F519" i="1"/>
  <c r="AX425" i="1"/>
  <c r="AP26" i="1"/>
  <c r="F283" i="1"/>
  <c r="GM78" i="1"/>
  <c r="GN78" i="1"/>
  <c r="AW611" i="1"/>
  <c r="CF605" i="1"/>
  <c r="AT305" i="1"/>
  <c r="F443" i="1"/>
  <c r="V30" i="1"/>
  <c r="F64" i="1"/>
  <c r="V274" i="1"/>
  <c r="T305" i="1"/>
  <c r="F446" i="1"/>
  <c r="GM363" i="1"/>
  <c r="GN363" i="1"/>
  <c r="AZ30" i="1"/>
  <c r="F52" i="1"/>
  <c r="AZ274" i="1"/>
  <c r="GN200" i="1"/>
  <c r="GM200" i="1"/>
  <c r="AC72" i="1"/>
  <c r="P108" i="1"/>
  <c r="CE108" i="1"/>
  <c r="CF108" i="1"/>
  <c r="CH108" i="1"/>
  <c r="AX30" i="1"/>
  <c r="F48" i="1"/>
  <c r="AX274" i="1"/>
  <c r="AY396" i="1"/>
  <c r="CH390" i="1"/>
  <c r="AS396" i="1"/>
  <c r="CB390" i="1"/>
  <c r="AZ390" i="1"/>
  <c r="AZ425" i="1"/>
  <c r="F407" i="1"/>
  <c r="S390" i="1"/>
  <c r="S425" i="1"/>
  <c r="F411" i="1"/>
  <c r="GM199" i="1"/>
  <c r="GN493" i="1"/>
  <c r="AL72" i="1"/>
  <c r="Y108" i="1"/>
  <c r="GM144" i="1"/>
  <c r="GN144" i="1"/>
  <c r="GM572" i="1"/>
  <c r="CA574" i="1" s="1"/>
  <c r="GN572" i="1"/>
  <c r="AI460" i="1"/>
  <c r="V495" i="1"/>
  <c r="BA305" i="1"/>
  <c r="F445" i="1"/>
  <c r="GM365" i="1"/>
  <c r="GN365" i="1"/>
  <c r="AZ139" i="1"/>
  <c r="F256" i="1"/>
  <c r="F66" i="1"/>
  <c r="X30" i="1"/>
  <c r="X274" i="1"/>
  <c r="AQ460" i="1"/>
  <c r="F505" i="1"/>
  <c r="AQ640" i="1"/>
  <c r="AV611" i="1"/>
  <c r="CE605" i="1"/>
  <c r="F420" i="1"/>
  <c r="W390" i="1"/>
  <c r="W425" i="1"/>
  <c r="F55" i="1"/>
  <c r="R30" i="1"/>
  <c r="R274" i="1"/>
  <c r="F626" i="1"/>
  <c r="S605" i="1"/>
  <c r="AC139" i="1"/>
  <c r="CE245" i="1"/>
  <c r="CF245" i="1"/>
  <c r="CH245" i="1"/>
  <c r="P245" i="1"/>
  <c r="GN381" i="1"/>
  <c r="CA396" i="1"/>
  <c r="AK139" i="1"/>
  <c r="X245" i="1"/>
  <c r="AF526" i="1"/>
  <c r="S574" i="1"/>
  <c r="AE139" i="1"/>
  <c r="R245" i="1"/>
  <c r="AF72" i="1"/>
  <c r="S108" i="1"/>
  <c r="S274" i="1" s="1"/>
  <c r="AP526" i="1"/>
  <c r="F583" i="1"/>
  <c r="CG460" i="1"/>
  <c r="AX495" i="1"/>
  <c r="R526" i="1"/>
  <c r="F588" i="1"/>
  <c r="F595" i="1"/>
  <c r="T526" i="1"/>
  <c r="P605" i="1"/>
  <c r="F614" i="1"/>
  <c r="AE72" i="1"/>
  <c r="R108" i="1"/>
  <c r="AD72" i="1"/>
  <c r="Q108" i="1"/>
  <c r="AC460" i="1"/>
  <c r="CE495" i="1"/>
  <c r="CF495" i="1"/>
  <c r="CH495" i="1"/>
  <c r="P495" i="1"/>
  <c r="AP305" i="1"/>
  <c r="F434" i="1"/>
  <c r="GN142" i="1"/>
  <c r="CB245" i="1" s="1"/>
  <c r="GM142" i="1"/>
  <c r="CA245" i="1" s="1"/>
  <c r="AB245" i="1"/>
  <c r="BB456" i="1"/>
  <c r="BB669" i="1"/>
  <c r="F653" i="1"/>
  <c r="AB390" i="1"/>
  <c r="O396" i="1"/>
  <c r="AJ72" i="1"/>
  <c r="W108" i="1"/>
  <c r="W274" i="1" s="1"/>
  <c r="Q605" i="1"/>
  <c r="F623" i="1"/>
  <c r="AF460" i="1"/>
  <c r="S495" i="1"/>
  <c r="U460" i="1"/>
  <c r="F517" i="1"/>
  <c r="U640" i="1"/>
  <c r="BA526" i="1"/>
  <c r="F594" i="1"/>
  <c r="F634" i="1"/>
  <c r="V605" i="1"/>
  <c r="CG526" i="1"/>
  <c r="AX574" i="1"/>
  <c r="AU611" i="1"/>
  <c r="CD605" i="1"/>
  <c r="GM370" i="1"/>
  <c r="AU396" i="1"/>
  <c r="CD390" i="1"/>
  <c r="GM184" i="1"/>
  <c r="GN184" i="1"/>
  <c r="CI526" i="1"/>
  <c r="AZ574" i="1"/>
  <c r="AH139" i="1"/>
  <c r="U245" i="1"/>
  <c r="T72" i="1"/>
  <c r="F129" i="1"/>
  <c r="AC526" i="1"/>
  <c r="CE574" i="1"/>
  <c r="CF574" i="1"/>
  <c r="CH574" i="1"/>
  <c r="P574" i="1"/>
  <c r="GN548" i="1"/>
  <c r="CB574" i="1" s="1"/>
  <c r="GM465" i="1"/>
  <c r="GN465" i="1"/>
  <c r="AZ72" i="1"/>
  <c r="F119" i="1"/>
  <c r="GM463" i="1"/>
  <c r="GN463" i="1"/>
  <c r="GM321" i="1"/>
  <c r="GN321" i="1"/>
  <c r="GM205" i="1"/>
  <c r="GN205" i="1"/>
  <c r="AO26" i="1"/>
  <c r="F278" i="1"/>
  <c r="AO669" i="1"/>
  <c r="AL495" i="1"/>
  <c r="AK574" i="1"/>
  <c r="U30" i="1"/>
  <c r="F63" i="1"/>
  <c r="F65" i="1"/>
  <c r="W30" i="1"/>
  <c r="F635" i="1"/>
  <c r="W605" i="1"/>
  <c r="V72" i="1"/>
  <c r="F131" i="1"/>
  <c r="O611" i="1"/>
  <c r="AB605" i="1"/>
  <c r="T460" i="1"/>
  <c r="F516" i="1"/>
  <c r="T640" i="1"/>
  <c r="CB41" i="1"/>
  <c r="GM355" i="1"/>
  <c r="GN355" i="1"/>
  <c r="S30" i="1"/>
  <c r="F56" i="1"/>
  <c r="CA30" i="1"/>
  <c r="AR41" i="1"/>
  <c r="AG139" i="1"/>
  <c r="T245" i="1"/>
  <c r="CI460" i="1"/>
  <c r="AZ495" i="1"/>
  <c r="F418" i="1"/>
  <c r="U390" i="1"/>
  <c r="U425" i="1"/>
  <c r="AJ139" i="1"/>
  <c r="W245" i="1"/>
  <c r="BA30" i="1"/>
  <c r="F61" i="1"/>
  <c r="V139" i="1"/>
  <c r="F268" i="1"/>
  <c r="Q139" i="1"/>
  <c r="F257" i="1"/>
  <c r="GN553" i="1"/>
  <c r="GM217" i="1"/>
  <c r="GM227" i="1"/>
  <c r="AS611" i="1"/>
  <c r="CB605" i="1"/>
  <c r="AU26" i="1"/>
  <c r="F293" i="1"/>
  <c r="CF390" i="1"/>
  <c r="AW396" i="1"/>
  <c r="GN567" i="1"/>
  <c r="AK495" i="1"/>
  <c r="GM476" i="1"/>
  <c r="GN477" i="1"/>
  <c r="GN481" i="1"/>
  <c r="GN372" i="1"/>
  <c r="F53" i="1"/>
  <c r="Q30" i="1"/>
  <c r="Q274" i="1"/>
  <c r="AX139" i="1"/>
  <c r="F252" i="1"/>
  <c r="AB30" i="1"/>
  <c r="O41" i="1"/>
  <c r="Q460" i="1"/>
  <c r="F507" i="1"/>
  <c r="Q640" i="1"/>
  <c r="R460" i="1"/>
  <c r="F509" i="1"/>
  <c r="R640" i="1"/>
  <c r="AF139" i="1"/>
  <c r="S245" i="1"/>
  <c r="AT26" i="1"/>
  <c r="F292" i="1"/>
  <c r="AT669" i="1"/>
  <c r="AP460" i="1"/>
  <c r="F504" i="1"/>
  <c r="AP640" i="1"/>
  <c r="AP669" i="1" s="1"/>
  <c r="CJ139" i="1"/>
  <c r="BA245" i="1"/>
  <c r="AC30" i="1"/>
  <c r="CE41" i="1"/>
  <c r="CF41" i="1"/>
  <c r="CH41" i="1"/>
  <c r="P41" i="1"/>
  <c r="U526" i="1"/>
  <c r="F596" i="1"/>
  <c r="GM102" i="1"/>
  <c r="GN102" i="1"/>
  <c r="CA611" i="1"/>
  <c r="AQ526" i="1"/>
  <c r="F584" i="1"/>
  <c r="F410" i="1"/>
  <c r="R390" i="1"/>
  <c r="R425" i="1"/>
  <c r="GM313" i="1"/>
  <c r="CA425" i="1" s="1"/>
  <c r="CA305" i="1" s="1"/>
  <c r="GN313" i="1"/>
  <c r="CB425" i="1" s="1"/>
  <c r="CB305" i="1" s="1"/>
  <c r="GM323" i="1"/>
  <c r="GN323" i="1"/>
  <c r="F419" i="1"/>
  <c r="V390" i="1"/>
  <c r="V425" i="1"/>
  <c r="AQ26" i="1"/>
  <c r="F284" i="1"/>
  <c r="AQ669" i="1"/>
  <c r="CE390" i="1"/>
  <c r="AV396" i="1"/>
  <c r="F421" i="1"/>
  <c r="X390" i="1"/>
  <c r="X425" i="1"/>
  <c r="AP22" i="1" l="1"/>
  <c r="AP698" i="1"/>
  <c r="F678" i="1"/>
  <c r="G16" i="2" s="1"/>
  <c r="G18" i="2" s="1"/>
  <c r="AU456" i="1"/>
  <c r="F659" i="1"/>
  <c r="S26" i="1"/>
  <c r="F289" i="1"/>
  <c r="S669" i="1"/>
  <c r="CA526" i="1"/>
  <c r="AR574" i="1"/>
  <c r="CB526" i="1"/>
  <c r="AS574" i="1"/>
  <c r="W26" i="1"/>
  <c r="F298" i="1"/>
  <c r="W669" i="1"/>
  <c r="AR611" i="1"/>
  <c r="CA605" i="1"/>
  <c r="AS41" i="1"/>
  <c r="CB30" i="1"/>
  <c r="P526" i="1"/>
  <c r="F577" i="1"/>
  <c r="CA72" i="1"/>
  <c r="AR108" i="1"/>
  <c r="AQ22" i="1"/>
  <c r="F679" i="1"/>
  <c r="AQ698" i="1"/>
  <c r="AR30" i="1"/>
  <c r="F68" i="1"/>
  <c r="T456" i="1"/>
  <c r="F661" i="1"/>
  <c r="AL460" i="1"/>
  <c r="Y495" i="1"/>
  <c r="CH526" i="1"/>
  <c r="AY574" i="1"/>
  <c r="F585" i="1"/>
  <c r="AZ526" i="1"/>
  <c r="AU605" i="1"/>
  <c r="F630" i="1"/>
  <c r="O390" i="1"/>
  <c r="O425" i="1"/>
  <c r="F398" i="1"/>
  <c r="R139" i="1"/>
  <c r="F259" i="1"/>
  <c r="P139" i="1"/>
  <c r="F248" i="1"/>
  <c r="AQ456" i="1"/>
  <c r="F650" i="1"/>
  <c r="AX26" i="1"/>
  <c r="F281" i="1"/>
  <c r="P305" i="1"/>
  <c r="F428" i="1"/>
  <c r="BA72" i="1"/>
  <c r="F128" i="1"/>
  <c r="F619" i="1"/>
  <c r="AY605" i="1"/>
  <c r="BA456" i="1"/>
  <c r="F660" i="1"/>
  <c r="AT22" i="1"/>
  <c r="AT698" i="1"/>
  <c r="F687" i="1"/>
  <c r="F16" i="2" s="1"/>
  <c r="F18" i="2" s="1"/>
  <c r="AK526" i="1"/>
  <c r="X574" i="1"/>
  <c r="U456" i="1"/>
  <c r="F662" i="1"/>
  <c r="S305" i="1"/>
  <c r="F440" i="1"/>
  <c r="W456" i="1"/>
  <c r="F664" i="1"/>
  <c r="Y526" i="1"/>
  <c r="F600" i="1"/>
  <c r="BA139" i="1"/>
  <c r="F265" i="1"/>
  <c r="S139" i="1"/>
  <c r="F260" i="1"/>
  <c r="F43" i="1"/>
  <c r="O30" i="1"/>
  <c r="U305" i="1"/>
  <c r="F447" i="1"/>
  <c r="AO22" i="1"/>
  <c r="AO698" i="1"/>
  <c r="F673" i="1"/>
  <c r="AW574" i="1"/>
  <c r="CF526" i="1"/>
  <c r="AX526" i="1"/>
  <c r="F581" i="1"/>
  <c r="R72" i="1"/>
  <c r="F122" i="1"/>
  <c r="CH139" i="1"/>
  <c r="AY245" i="1"/>
  <c r="V26" i="1"/>
  <c r="F297" i="1"/>
  <c r="O526" i="1"/>
  <c r="F576" i="1"/>
  <c r="CB139" i="1"/>
  <c r="AS245" i="1"/>
  <c r="R26" i="1"/>
  <c r="F288" i="1"/>
  <c r="R669" i="1"/>
  <c r="AY390" i="1"/>
  <c r="F404" i="1"/>
  <c r="AY425" i="1"/>
  <c r="AW605" i="1"/>
  <c r="F617" i="1"/>
  <c r="R305" i="1"/>
  <c r="F439" i="1"/>
  <c r="CE526" i="1"/>
  <c r="AV574" i="1"/>
  <c r="S460" i="1"/>
  <c r="F510" i="1"/>
  <c r="S640" i="1"/>
  <c r="P460" i="1"/>
  <c r="F498" i="1"/>
  <c r="P640" i="1"/>
  <c r="AX460" i="1"/>
  <c r="F502" i="1"/>
  <c r="AX640" i="1"/>
  <c r="S526" i="1"/>
  <c r="F589" i="1"/>
  <c r="CF139" i="1"/>
  <c r="AW245" i="1"/>
  <c r="W305" i="1"/>
  <c r="F449" i="1"/>
  <c r="Y72" i="1"/>
  <c r="F134" i="1"/>
  <c r="AZ305" i="1"/>
  <c r="F436" i="1"/>
  <c r="AZ26" i="1"/>
  <c r="F285" i="1"/>
  <c r="F67" i="1"/>
  <c r="Y30" i="1"/>
  <c r="AB460" i="1"/>
  <c r="O495" i="1"/>
  <c r="Q456" i="1"/>
  <c r="F652" i="1"/>
  <c r="U139" i="1"/>
  <c r="F267" i="1"/>
  <c r="W72" i="1"/>
  <c r="F132" i="1"/>
  <c r="Q72" i="1"/>
  <c r="F120" i="1"/>
  <c r="V305" i="1"/>
  <c r="F448" i="1"/>
  <c r="AP456" i="1"/>
  <c r="F649" i="1"/>
  <c r="CH460" i="1"/>
  <c r="AY495" i="1"/>
  <c r="X26" i="1"/>
  <c r="F299" i="1"/>
  <c r="CH72" i="1"/>
  <c r="AY108" i="1"/>
  <c r="Q526" i="1"/>
  <c r="F586" i="1"/>
  <c r="CB495" i="1"/>
  <c r="Y305" i="1"/>
  <c r="F451" i="1"/>
  <c r="X72" i="1"/>
  <c r="F133" i="1"/>
  <c r="F401" i="1"/>
  <c r="AV425" i="1"/>
  <c r="AV390" i="1"/>
  <c r="CF30" i="1"/>
  <c r="AW41" i="1"/>
  <c r="F402" i="1"/>
  <c r="AW425" i="1"/>
  <c r="AW390" i="1"/>
  <c r="T139" i="1"/>
  <c r="F266" i="1"/>
  <c r="T274" i="1"/>
  <c r="CE30" i="1"/>
  <c r="AV41" i="1"/>
  <c r="W139" i="1"/>
  <c r="F269" i="1"/>
  <c r="X305" i="1"/>
  <c r="F450" i="1"/>
  <c r="R456" i="1"/>
  <c r="F654" i="1"/>
  <c r="BB22" i="1"/>
  <c r="F682" i="1"/>
  <c r="BB698" i="1"/>
  <c r="CE139" i="1"/>
  <c r="AV245" i="1"/>
  <c r="F44" i="1"/>
  <c r="P30" i="1"/>
  <c r="P274" i="1"/>
  <c r="AK460" i="1"/>
  <c r="X495" i="1"/>
  <c r="AS605" i="1"/>
  <c r="F628" i="1"/>
  <c r="BA274" i="1"/>
  <c r="AZ460" i="1"/>
  <c r="F506" i="1"/>
  <c r="AZ640" i="1"/>
  <c r="O605" i="1"/>
  <c r="F613" i="1"/>
  <c r="U274" i="1"/>
  <c r="CF460" i="1"/>
  <c r="AW495" i="1"/>
  <c r="X139" i="1"/>
  <c r="F270" i="1"/>
  <c r="V460" i="1"/>
  <c r="F518" i="1"/>
  <c r="V640" i="1"/>
  <c r="V669" i="1" s="1"/>
  <c r="CF72" i="1"/>
  <c r="AW108" i="1"/>
  <c r="CA495" i="1"/>
  <c r="BC22" i="1"/>
  <c r="F685" i="1"/>
  <c r="BC698" i="1"/>
  <c r="CH30" i="1"/>
  <c r="AY41" i="1"/>
  <c r="Q26" i="1"/>
  <c r="F286" i="1"/>
  <c r="Q669" i="1"/>
  <c r="AU425" i="1"/>
  <c r="AU390" i="1"/>
  <c r="F415" i="1"/>
  <c r="AB139" i="1"/>
  <c r="O245" i="1"/>
  <c r="CE460" i="1"/>
  <c r="AV495" i="1"/>
  <c r="AS390" i="1"/>
  <c r="F413" i="1"/>
  <c r="AS425" i="1"/>
  <c r="CE72" i="1"/>
  <c r="AV108" i="1"/>
  <c r="AX305" i="1"/>
  <c r="F432" i="1"/>
  <c r="AU526" i="1"/>
  <c r="F593" i="1"/>
  <c r="AB72" i="1"/>
  <c r="O108" i="1"/>
  <c r="O274" i="1" s="1"/>
  <c r="AL139" i="1"/>
  <c r="Y245" i="1"/>
  <c r="CA139" i="1"/>
  <c r="AR245" i="1"/>
  <c r="S72" i="1"/>
  <c r="F123" i="1"/>
  <c r="AR396" i="1"/>
  <c r="CA390" i="1"/>
  <c r="AV605" i="1"/>
  <c r="F616" i="1"/>
  <c r="P72" i="1"/>
  <c r="F111" i="1"/>
  <c r="CB72" i="1"/>
  <c r="AS108" i="1"/>
  <c r="V526" i="1"/>
  <c r="F597" i="1"/>
  <c r="Q305" i="1"/>
  <c r="F437" i="1"/>
  <c r="O26" i="1" l="1"/>
  <c r="F276" i="1"/>
  <c r="V22" i="1"/>
  <c r="F692" i="1"/>
  <c r="V698" i="1"/>
  <c r="Y139" i="1"/>
  <c r="F271" i="1"/>
  <c r="AY460" i="1"/>
  <c r="F503" i="1"/>
  <c r="AY640" i="1"/>
  <c r="Y274" i="1"/>
  <c r="AX456" i="1"/>
  <c r="F647" i="1"/>
  <c r="F638" i="1"/>
  <c r="AR605" i="1"/>
  <c r="BC18" i="1"/>
  <c r="F714" i="1"/>
  <c r="AZ456" i="1"/>
  <c r="F651" i="1"/>
  <c r="P26" i="1"/>
  <c r="F277" i="1"/>
  <c r="P669" i="1"/>
  <c r="T26" i="1"/>
  <c r="F295" i="1"/>
  <c r="T669" i="1"/>
  <c r="AV526" i="1"/>
  <c r="F579" i="1"/>
  <c r="AR72" i="1"/>
  <c r="F135" i="1"/>
  <c r="W22" i="1"/>
  <c r="F693" i="1"/>
  <c r="W698" i="1"/>
  <c r="X526" i="1"/>
  <c r="F599" i="1"/>
  <c r="S22" i="1"/>
  <c r="S698" i="1"/>
  <c r="F684" i="1"/>
  <c r="J16" i="2" s="1"/>
  <c r="J18" i="2" s="1"/>
  <c r="O72" i="1"/>
  <c r="F110" i="1"/>
  <c r="AS305" i="1"/>
  <c r="F442" i="1"/>
  <c r="AV305" i="1"/>
  <c r="F430" i="1"/>
  <c r="R22" i="1"/>
  <c r="R698" i="1"/>
  <c r="F683" i="1"/>
  <c r="CB460" i="1"/>
  <c r="AS495" i="1"/>
  <c r="AR390" i="1"/>
  <c r="AR425" i="1"/>
  <c r="F423" i="1"/>
  <c r="AU305" i="1"/>
  <c r="F444" i="1"/>
  <c r="AU669" i="1"/>
  <c r="AY72" i="1"/>
  <c r="F116" i="1"/>
  <c r="AZ669" i="1"/>
  <c r="P456" i="1"/>
  <c r="F643" i="1"/>
  <c r="AW526" i="1"/>
  <c r="F580" i="1"/>
  <c r="AT18" i="1"/>
  <c r="F716" i="1"/>
  <c r="AR274" i="1"/>
  <c r="AV72" i="1"/>
  <c r="F113" i="1"/>
  <c r="AS72" i="1"/>
  <c r="F125" i="1"/>
  <c r="AW460" i="1"/>
  <c r="F501" i="1"/>
  <c r="AW640" i="1"/>
  <c r="AS526" i="1"/>
  <c r="F591" i="1"/>
  <c r="CA460" i="1"/>
  <c r="AR495" i="1"/>
  <c r="AV139" i="1"/>
  <c r="F250" i="1"/>
  <c r="AW139" i="1"/>
  <c r="F251" i="1"/>
  <c r="AY139" i="1"/>
  <c r="F253" i="1"/>
  <c r="AV460" i="1"/>
  <c r="F500" i="1"/>
  <c r="AV640" i="1"/>
  <c r="AW72" i="1"/>
  <c r="F114" i="1"/>
  <c r="AW305" i="1"/>
  <c r="F431" i="1"/>
  <c r="AS139" i="1"/>
  <c r="F262" i="1"/>
  <c r="AO18" i="1"/>
  <c r="F702" i="1"/>
  <c r="AX669" i="1"/>
  <c r="AY526" i="1"/>
  <c r="F582" i="1"/>
  <c r="Q22" i="1"/>
  <c r="Q698" i="1"/>
  <c r="F681" i="1"/>
  <c r="BA26" i="1"/>
  <c r="F294" i="1"/>
  <c r="BA669" i="1"/>
  <c r="AR139" i="1"/>
  <c r="F272" i="1"/>
  <c r="U26" i="1"/>
  <c r="F296" i="1"/>
  <c r="U669" i="1"/>
  <c r="BB18" i="1"/>
  <c r="F711" i="1"/>
  <c r="O460" i="1"/>
  <c r="F497" i="1"/>
  <c r="O640" i="1"/>
  <c r="S456" i="1"/>
  <c r="F655" i="1"/>
  <c r="AQ18" i="1"/>
  <c r="F708" i="1"/>
  <c r="F58" i="1"/>
  <c r="AS30" i="1"/>
  <c r="AS274" i="1"/>
  <c r="F601" i="1"/>
  <c r="AR526" i="1"/>
  <c r="AP18" i="1"/>
  <c r="F707" i="1"/>
  <c r="O139" i="1"/>
  <c r="F247" i="1"/>
  <c r="AY30" i="1"/>
  <c r="F49" i="1"/>
  <c r="AY274" i="1"/>
  <c r="V456" i="1"/>
  <c r="F663" i="1"/>
  <c r="X460" i="1"/>
  <c r="F520" i="1"/>
  <c r="X640" i="1"/>
  <c r="AV30" i="1"/>
  <c r="F46" i="1"/>
  <c r="AV274" i="1"/>
  <c r="AW30" i="1"/>
  <c r="F47" i="1"/>
  <c r="AW274" i="1"/>
  <c r="AY305" i="1"/>
  <c r="F433" i="1"/>
  <c r="O305" i="1"/>
  <c r="F427" i="1"/>
  <c r="Y460" i="1"/>
  <c r="F521" i="1"/>
  <c r="Y640" i="1"/>
  <c r="AY26" i="1" l="1"/>
  <c r="F282" i="1"/>
  <c r="AY669" i="1"/>
  <c r="AS26" i="1"/>
  <c r="F291" i="1"/>
  <c r="AU22" i="1"/>
  <c r="F688" i="1"/>
  <c r="H16" i="2" s="1"/>
  <c r="H18" i="2" s="1"/>
  <c r="AU698" i="1"/>
  <c r="P22" i="1"/>
  <c r="F672" i="1"/>
  <c r="P698" i="1"/>
  <c r="AV26" i="1"/>
  <c r="F279" i="1"/>
  <c r="AV669" i="1"/>
  <c r="BA22" i="1"/>
  <c r="BA698" i="1"/>
  <c r="F689" i="1"/>
  <c r="AX22" i="1"/>
  <c r="AX698" i="1"/>
  <c r="F676" i="1"/>
  <c r="R18" i="1"/>
  <c r="F712" i="1"/>
  <c r="V18" i="1"/>
  <c r="F721" i="1"/>
  <c r="AW456" i="1"/>
  <c r="F646" i="1"/>
  <c r="X456" i="1"/>
  <c r="F665" i="1"/>
  <c r="X669" i="1"/>
  <c r="AV456" i="1"/>
  <c r="F645" i="1"/>
  <c r="S18" i="1"/>
  <c r="F713" i="1"/>
  <c r="O456" i="1"/>
  <c r="F642" i="1"/>
  <c r="AR460" i="1"/>
  <c r="F522" i="1"/>
  <c r="AR640" i="1"/>
  <c r="U22" i="1"/>
  <c r="U698" i="1"/>
  <c r="F691" i="1"/>
  <c r="AR305" i="1"/>
  <c r="F452" i="1"/>
  <c r="AY456" i="1"/>
  <c r="F648" i="1"/>
  <c r="O669" i="1"/>
  <c r="Y26" i="1"/>
  <c r="F300" i="1"/>
  <c r="Y669" i="1"/>
  <c r="AW26" i="1"/>
  <c r="F280" i="1"/>
  <c r="AW669" i="1"/>
  <c r="Y456" i="1"/>
  <c r="F666" i="1"/>
  <c r="Q18" i="1"/>
  <c r="F710" i="1"/>
  <c r="AZ22" i="1"/>
  <c r="AZ698" i="1"/>
  <c r="F680" i="1"/>
  <c r="T22" i="1"/>
  <c r="F690" i="1"/>
  <c r="T698" i="1"/>
  <c r="AR26" i="1"/>
  <c r="F301" i="1"/>
  <c r="AR669" i="1"/>
  <c r="AS460" i="1"/>
  <c r="F512" i="1"/>
  <c r="AS640" i="1"/>
  <c r="AS669" i="1" s="1"/>
  <c r="W18" i="1"/>
  <c r="F722" i="1"/>
  <c r="AS22" i="1" l="1"/>
  <c r="AS698" i="1"/>
  <c r="F686" i="1"/>
  <c r="E16" i="2" s="1"/>
  <c r="U18" i="1"/>
  <c r="F720" i="1"/>
  <c r="T18" i="1"/>
  <c r="F719" i="1"/>
  <c r="O22" i="1"/>
  <c r="O698" i="1"/>
  <c r="F671" i="1"/>
  <c r="AR456" i="1"/>
  <c r="F667" i="1"/>
  <c r="AV22" i="1"/>
  <c r="F674" i="1"/>
  <c r="AV698" i="1"/>
  <c r="AU18" i="1"/>
  <c r="F717" i="1"/>
  <c r="X22" i="1"/>
  <c r="F694" i="1"/>
  <c r="X698" i="1"/>
  <c r="BA18" i="1"/>
  <c r="F718" i="1"/>
  <c r="AS456" i="1"/>
  <c r="F657" i="1"/>
  <c r="AW22" i="1"/>
  <c r="AW698" i="1"/>
  <c r="F675" i="1"/>
  <c r="AX18" i="1"/>
  <c r="F705" i="1"/>
  <c r="P18" i="1"/>
  <c r="F701" i="1"/>
  <c r="AZ18" i="1"/>
  <c r="F709" i="1"/>
  <c r="AY22" i="1"/>
  <c r="F677" i="1"/>
  <c r="AY698" i="1"/>
  <c r="AR22" i="1"/>
  <c r="AR698" i="1"/>
  <c r="F696" i="1"/>
  <c r="Y22" i="1"/>
  <c r="Y698" i="1"/>
  <c r="F695" i="1"/>
  <c r="AW18" i="1" l="1"/>
  <c r="F704" i="1"/>
  <c r="O18" i="1"/>
  <c r="F700" i="1"/>
  <c r="AV18" i="1"/>
  <c r="F703" i="1"/>
  <c r="Y18" i="1"/>
  <c r="F724" i="1"/>
  <c r="AR18" i="1"/>
  <c r="F725" i="1"/>
  <c r="AY18" i="1"/>
  <c r="F706" i="1"/>
  <c r="X18" i="1"/>
  <c r="F723" i="1"/>
  <c r="I16" i="2"/>
  <c r="I18" i="2" s="1"/>
  <c r="E18" i="2"/>
  <c r="AS18" i="1"/>
  <c r="F715" i="1"/>
</calcChain>
</file>

<file path=xl/sharedStrings.xml><?xml version="1.0" encoding="utf-8"?>
<sst xmlns="http://schemas.openxmlformats.org/spreadsheetml/2006/main" count="12580" uniqueCount="1051">
  <si>
    <t>Smeta.RU  (495) 974-1589</t>
  </si>
  <si>
    <t>_PS_</t>
  </si>
  <si>
    <t>Smeta.RU</t>
  </si>
  <si>
    <t/>
  </si>
  <si>
    <t>Сперанского АР (ТСН-2001 (Мосгосэкспертиза))</t>
  </si>
  <si>
    <t>Сметные нормы списания</t>
  </si>
  <si>
    <t>Коды ОКП для ТСН-2001</t>
  </si>
  <si>
    <t>ТСН 2001- Ремонт</t>
  </si>
  <si>
    <t>Типовой расчет для ТСН-2001 (Ремонт)</t>
  </si>
  <si>
    <t>ТСН-2001</t>
  </si>
  <si>
    <t>Новая локальная смета</t>
  </si>
  <si>
    <t>*1,25</t>
  </si>
  <si>
    <t>*1,15</t>
  </si>
  <si>
    <t>Новый раздел</t>
  </si>
  <si>
    <t>АР</t>
  </si>
  <si>
    <t>Новый подраздел</t>
  </si>
  <si>
    <t>Потолки 1 этаж</t>
  </si>
  <si>
    <t>1</t>
  </si>
  <si>
    <t>3.9-51-1</t>
  </si>
  <si>
    <t>Монтаж подвесных потолков из алюминиевых перфорированных или сплошных реек</t>
  </si>
  <si>
    <t>100 м2</t>
  </si>
  <si>
    <t>ТСН-2001.3. Доп. 1-42. Сб. 9, т. 51, поз. 1</t>
  </si>
  <si>
    <t>Строительные работы</t>
  </si>
  <si>
    <t>ТСН-2001.3-9. 9-1...9-72</t>
  </si>
  <si>
    <t>ТСН-2001.3-9-1</t>
  </si>
  <si>
    <t>1,1</t>
  </si>
  <si>
    <t>1.6-2-106</t>
  </si>
  <si>
    <t>Потолки реечные подвесные из алюминиевых профилей с защитно-декоративным покрытием, ширина рейки 150 мм, без перфорации, окрашенные порошковой эмалью, цвет белый</t>
  </si>
  <si>
    <t>м2</t>
  </si>
  <si>
    <t>ТСН-2001.1. Доп. 1-42. Р. 6, о. 2, поз. 106</t>
  </si>
  <si>
    <t>2</t>
  </si>
  <si>
    <t>3.15-29-1</t>
  </si>
  <si>
    <t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t>
  </si>
  <si>
    <t>ТСН-2001.3. Доп. 1-42. Сб. 15, т. 29, поз. 1</t>
  </si>
  <si>
    <t>ТСН-2001.3-15. 15-25...15-29</t>
  </si>
  <si>
    <t>ТСН-2001.3-15-5</t>
  </si>
  <si>
    <t>2,1</t>
  </si>
  <si>
    <t>1.6-1-291</t>
  </si>
  <si>
    <t>Каркасы подвесных потолков с подвесками и деталями крепления</t>
  </si>
  <si>
    <t>т</t>
  </si>
  <si>
    <t>ТСН-2001.1. Доп. 1-42. Р. 6, о. 1, поз. 291</t>
  </si>
  <si>
    <t>2,2</t>
  </si>
  <si>
    <t>Прайс стр. 14</t>
  </si>
  <si>
    <t>Подвесной потолок ARMSTRONG NEWTONE</t>
  </si>
  <si>
    <t>*1,02</t>
  </si>
  <si>
    <t>3</t>
  </si>
  <si>
    <t>3,1</t>
  </si>
  <si>
    <t>3,2</t>
  </si>
  <si>
    <t>Подвесной потолок ARMSTRONG STANDART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</si>
  <si>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</si>
  <si>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</si>
  <si>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</si>
  <si>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</si>
  <si>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</si>
  <si>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</si>
  <si>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</si>
  <si>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</si>
  <si>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</si>
  <si>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</si>
  <si>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</si>
  <si>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</si>
  <si>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</si>
  <si>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</si>
  <si>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</si>
  <si>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</si>
  <si>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</si>
  <si>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</si>
  <si>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</si>
  <si>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</si>
  <si>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</si>
  <si>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</si>
  <si>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</si>
  <si>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</si>
  <si>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</si>
  <si>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</si>
  <si>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</si>
  <si>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</si>
  <si>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</si>
  <si>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</si>
  <si>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</si>
  <si>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</si>
  <si>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</si>
  <si>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</si>
  <si>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</si>
  <si>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</si>
  <si>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</si>
  <si>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</si>
  <si>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</si>
  <si>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</si>
  <si>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</si>
  <si>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</si>
  <si>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</si>
  <si>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</si>
  <si>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</si>
  <si>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</si>
  <si>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</si>
  <si>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</si>
  <si>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</si>
  <si>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</si>
  <si>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</si>
  <si>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</si>
  <si>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Стены 1 этаж</t>
  </si>
  <si>
    <t>4</t>
  </si>
  <si>
    <t>3.15-165-1</t>
  </si>
  <si>
    <t>Обработка поверхностей стен грунтовкой глубокого проникновения внутри помещения</t>
  </si>
  <si>
    <t>ТСН-2001.3 Доп. 47, Сб. 15, т. 165, поз. 1</t>
  </si>
  <si>
    <t>ТСН-2001.3-15. 15-164, 15-165 (доп. 20)</t>
  </si>
  <si>
    <t>ТСН-2001.3-15-28</t>
  </si>
  <si>
    <t>4,1</t>
  </si>
  <si>
    <t>1.1-1-2854</t>
  </si>
  <si>
    <t>Грунтовка акриловая типа «Бетоконтакт», адгезионная для обработки бетонных оснований перед оштукатуриванием</t>
  </si>
  <si>
    <t>кг</t>
  </si>
  <si>
    <t>ТСН-2001.1 Доп. 44, Р. 1, о. 1, поз. 2854</t>
  </si>
  <si>
    <t>5</t>
  </si>
  <si>
    <t>3.15-63-1</t>
  </si>
  <si>
    <t>Улучшенная штукатурка по сетке стен без устройства каркаса цементным раствором</t>
  </si>
  <si>
    <t>100 м2 оштукатуриваемой поверхности</t>
  </si>
  <si>
    <t>ТСН-2001.3. Доп. 1-42. Сб. 15, т. 63, поз. 1</t>
  </si>
  <si>
    <t>ТСН-2001.3-15. 15-51...15-81</t>
  </si>
  <si>
    <t>ТСН-2001.3-15-7</t>
  </si>
  <si>
    <t>5,1</t>
  </si>
  <si>
    <t>1.1-1-118</t>
  </si>
  <si>
    <t>Вода</t>
  </si>
  <si>
    <t>м3</t>
  </si>
  <si>
    <t>ТСН-2001.1. Доп. 1-42. Р. 1, о. 1, поз. 118</t>
  </si>
  <si>
    <t>5,2</t>
  </si>
  <si>
    <t>1.3-2-25</t>
  </si>
  <si>
    <t>Смеси сухие штукатурные цементно-песчаные для внутренних и наружных работ, водоудерживающие и повышающие адгезионные свойства, В12,5 (М150), F50, крупность заполнителя не более 0,5 мм</t>
  </si>
  <si>
    <t>ТСН-2001.1. Доп. 1-42. Р. 3, о. 2, поз. 25</t>
  </si>
  <si>
    <t>5,3</t>
  </si>
  <si>
    <t>1.3-2-6</t>
  </si>
  <si>
    <t>Растворы цементные, марка 150</t>
  </si>
  <si>
    <t>ТСН-2001.1. Доп. 1-42. Р. 3, о. 2, поз. 6</t>
  </si>
  <si>
    <t>6</t>
  </si>
  <si>
    <t>6,1</t>
  </si>
  <si>
    <t>7</t>
  </si>
  <si>
    <t>3.15-96-3</t>
  </si>
  <si>
    <t>Улучшенная окраска поливинилацетатными водоэмульсионными составами по штукатурке стен</t>
  </si>
  <si>
    <t>100 м2 окрашиваемой поверхности</t>
  </si>
  <si>
    <t>ТСН-2001.3. Доп. 1-42. Сб. 15, т. 96, поз. 3</t>
  </si>
  <si>
    <t>ТСН-2001.3-15. 15-91-3, 15-91-4, 15-92...15-115</t>
  </si>
  <si>
    <t>ТСН-2001.3-15-9</t>
  </si>
  <si>
    <t>7,1</t>
  </si>
  <si>
    <t>1.1-1-1478</t>
  </si>
  <si>
    <t>Шпатлевка водно-дисперсионная акриловая</t>
  </si>
  <si>
    <t>ТСН-2001.1. Доп. 1-42. Р. 1, о. 1, поз. 1478</t>
  </si>
  <si>
    <t>7,2</t>
  </si>
  <si>
    <t>1.1-1-2180</t>
  </si>
  <si>
    <t>Краски водно-дисперсионные для внутренних работ, марка "ВД-БИО"</t>
  </si>
  <si>
    <t>ТСН-2001.1. Доп. 1-42. Р. 1, о. 1, поз. 2180</t>
  </si>
  <si>
    <t>8</t>
  </si>
  <si>
    <t>8,1</t>
  </si>
  <si>
    <t>9</t>
  </si>
  <si>
    <t>3.15-149-2</t>
  </si>
  <si>
    <t>Гладкая облицовка стен (без карнизных, плинтусных и угловых плиток) на клее из сухих смесей по дереву и гипсовым плитам</t>
  </si>
  <si>
    <t>ТСН-2001.3. Доп. 1-42. Сб. 15, т. 149, поз. 2</t>
  </si>
  <si>
    <t>ТСН-2001.3-15. 15-149, 15-150</t>
  </si>
  <si>
    <t>ТСН-2001.3-15-18</t>
  </si>
  <si>
    <t>9,1</t>
  </si>
  <si>
    <t>1.3-2-137</t>
  </si>
  <si>
    <t>Смеси сухие для заполнения швов между плитками, белые</t>
  </si>
  <si>
    <t>ТСН-2001.1. Доп. 1-42. Р. 3, о. 2, поз. 137</t>
  </si>
  <si>
    <t>9,2</t>
  </si>
  <si>
    <t>1.3-2-36</t>
  </si>
  <si>
    <t>Смеси сухие цементно-песчаные, клеевые, высокоадгезионные для плиточных работ, В12,5 (М150), F50, крупность заполнителя не более 0,5 мм</t>
  </si>
  <si>
    <t>ТСН-2001.1. Доп. 1-42. Р. 3, о. 2, поз. 36</t>
  </si>
  <si>
    <t>9,3</t>
  </si>
  <si>
    <t>1.1-1-834</t>
  </si>
  <si>
    <t>Плитки керамические глазурованные для внутренней облицовки гладкие, белые и цветные (однотонные), квадратные и прямоугольные, сорт I</t>
  </si>
  <si>
    <t>ТСН-2001.1. Доп. 1-42. Р. 1, о. 1, поз. 834</t>
  </si>
  <si>
    <t>10</t>
  </si>
  <si>
    <t>10,1</t>
  </si>
  <si>
    <t>10,2</t>
  </si>
  <si>
    <t>10,3</t>
  </si>
  <si>
    <t>11</t>
  </si>
  <si>
    <t>11,1</t>
  </si>
  <si>
    <t>11,2</t>
  </si>
  <si>
    <t>11,3</t>
  </si>
  <si>
    <t>12</t>
  </si>
  <si>
    <t>12,1</t>
  </si>
  <si>
    <t>13</t>
  </si>
  <si>
    <t>6.61-30-1</t>
  </si>
  <si>
    <t>Устройство основания под штукатурку из металлической сетки по кирпичным и бетонным поверхностям</t>
  </si>
  <si>
    <t>ТСН-2001.6. Доп. 1-42. Сб. 61, т. 30, поз. 1</t>
  </si>
  <si>
    <t>Ремонтно-строительные работы</t>
  </si>
  <si>
    <t>ТСН-2001.6-61. 61-29...61-31</t>
  </si>
  <si>
    <t>ТСН-2001.6-61-7</t>
  </si>
  <si>
    <t>13,1</t>
  </si>
  <si>
    <t>1.1-1-1029</t>
  </si>
  <si>
    <t>Сетка проволочная штукатурная тканая, квадрат 5х5 мм, толщина 1,6 мм</t>
  </si>
  <si>
    <t>ТСН-2001.1. Доп. 1-42. Р. 1, о. 1, поз. 1029</t>
  </si>
  <si>
    <t>13,2</t>
  </si>
  <si>
    <t>1.1-1-146</t>
  </si>
  <si>
    <t>Гипсовые вяжущие (гипс) для штукатурных работ</t>
  </si>
  <si>
    <t>ТСН-2001.1. Доп. 1-42. Р. 1, о. 1, поз. 146</t>
  </si>
  <si>
    <t>14</t>
  </si>
  <si>
    <t>3.15-1-5</t>
  </si>
  <si>
    <t>Облицовка стен гранитными плитами полированными толщиной 40 мм при числе плит в 1 м2 более 6</t>
  </si>
  <si>
    <t>100 м2 поверхности облицовки</t>
  </si>
  <si>
    <t>ТСН-2001.3. Доп. 1-42. Сб. 15, т. 1, поз. 5</t>
  </si>
  <si>
    <t>ТСН-2001.3-15. 15-1...15-12</t>
  </si>
  <si>
    <t>ТСН-2001.3-15-2</t>
  </si>
  <si>
    <t>14,1</t>
  </si>
  <si>
    <t>1.7-3-67</t>
  </si>
  <si>
    <t>Диск отрезной с алмазным покрытием "Hilti" DS-B HI CM-H, диаметр 800 мм</t>
  </si>
  <si>
    <t>шт.</t>
  </si>
  <si>
    <t>ТСН-2001.1. Доп. 1-42. Р. 7, о. 3, поз. 67</t>
  </si>
  <si>
    <t>14,2</t>
  </si>
  <si>
    <t>1.11-1-147</t>
  </si>
  <si>
    <t>Плиты облицовочные гранитные полированные, толщина 40 мм, месторождения: Кашина гора, Токовское, Янцевское, Пудожское</t>
  </si>
  <si>
    <t>ТСН-2001.1. Доп. 1-42. Р. 11, о. 1, поз. 147</t>
  </si>
  <si>
    <t>Полы 1 этаж</t>
  </si>
  <si>
    <t>Тип пола I,II этаж 1</t>
  </si>
  <si>
    <t>15</t>
  </si>
  <si>
    <t>3.11-7-1</t>
  </si>
  <si>
    <t>Устройство тепло и звукоизоляции засыпной песчаной</t>
  </si>
  <si>
    <t>1 м3 изоляции</t>
  </si>
  <si>
    <t>ТСН-2001.3. Доп. 1-42. Сб. 11, т. 7, поз. 1</t>
  </si>
  <si>
    <t>ТСН-2001.3-11. 11-4...11-11 (доп. 11)</t>
  </si>
  <si>
    <t>ТСН-2001.3-11-2</t>
  </si>
  <si>
    <t>16</t>
  </si>
  <si>
    <t>3.26-26-1</t>
  </si>
  <si>
    <t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t>
  </si>
  <si>
    <t>ТСН-2001.3. Доп. 1-42. Сб. 26, т. 26, поз. 1</t>
  </si>
  <si>
    <t>ТСН-2001.3-26. 26-1...26-54</t>
  </si>
  <si>
    <t>ТСН-2001.3-26-1</t>
  </si>
  <si>
    <t>16,1</t>
  </si>
  <si>
    <t>1.1-1-2922</t>
  </si>
  <si>
    <t>Плиты минераловатные теплоизоляционные гидрофобизированные на основе базальтового волокна "Rockwool", жесткие, марка "Руф Баттс Н", толщина от 40 до 200 мм</t>
  </si>
  <si>
    <t>ТСН-2001.1. Доп. 1-42. Р. 1, о. 1, поз. 2922</t>
  </si>
  <si>
    <t>17</t>
  </si>
  <si>
    <t>3.11-38-1</t>
  </si>
  <si>
    <t>Устройство пароизоляции из полиэтиленовой пленки в один слой насухо</t>
  </si>
  <si>
    <t>ТСН-2001.3. Доп. 1-42. Сб. 11, т. 38, поз. 1</t>
  </si>
  <si>
    <t>ТСН-2001.3-11. 11-37, 11-38 (доп. 11)</t>
  </si>
  <si>
    <t>ТСН-2001.3-11-6</t>
  </si>
  <si>
    <t>17,1</t>
  </si>
  <si>
    <t>1.1-1-2493</t>
  </si>
  <si>
    <t>Пленка полиэтиленовая, толщина 0,2 - 0,3 мм</t>
  </si>
  <si>
    <t>ТСН-2001.1. Доп. 1-42. Р. 1, о. 1, поз. 2493</t>
  </si>
  <si>
    <t>18</t>
  </si>
  <si>
    <t>18,1</t>
  </si>
  <si>
    <t>19</t>
  </si>
  <si>
    <t>3.11-10-1</t>
  </si>
  <si>
    <t>Устройство стяжек цементных толщиной 20 мм</t>
  </si>
  <si>
    <t>100 м2 стяжки</t>
  </si>
  <si>
    <t>ТСН-2001.3. Доп. 1-42. Сб. 11, т. 10, поз. 1</t>
  </si>
  <si>
    <t>19,1</t>
  </si>
  <si>
    <t>20</t>
  </si>
  <si>
    <t>3.11-10-2</t>
  </si>
  <si>
    <t>Добавляется или исключается на каждые 5 мм изменения толщины стяжки к позиции 3.11-10-1</t>
  </si>
  <si>
    <t>ТСН-2001.3. Доп. 1-42. Сб. 11, т. 10, поз. 2</t>
  </si>
  <si>
    <t>20,1</t>
  </si>
  <si>
    <t>21</t>
  </si>
  <si>
    <t>3.6-6-10</t>
  </si>
  <si>
    <t>Армирование подстилающих слоев и набетонок</t>
  </si>
  <si>
    <t>1 Т</t>
  </si>
  <si>
    <t>ТСН-2001.3 Доп. 47, Сб. 6, т. 6, поз. 10</t>
  </si>
  <si>
    <t>ТСН-2001.3-6. 6-1...6-13</t>
  </si>
  <si>
    <t>ТСН-2001.3-6-1</t>
  </si>
  <si>
    <t>21,1</t>
  </si>
  <si>
    <t>1.3-4-75</t>
  </si>
  <si>
    <t>Каркасы и сетки арматурные плоские, собранные и сваренные (связанные) в арматурные изделия, класс ВР-I, диаметр 5 мм</t>
  </si>
  <si>
    <t>ТСН-2001.1. Доп. 1-42. Р. 3, о. 4, поз. 75</t>
  </si>
  <si>
    <t>22</t>
  </si>
  <si>
    <t>3.11-36-1</t>
  </si>
  <si>
    <t>Устройство полов из керамических крупноразмерных плиток типа керамогранит на клее из сухих смесей толщиной слоя 4 мм с затиркой швов</t>
  </si>
  <si>
    <t>100 м2 пола</t>
  </si>
  <si>
    <t>ТСН-2001.3. Доп. 1-42. Сб. 11, т. 36, поз. 1</t>
  </si>
  <si>
    <t>ТСН-2001.3-11. 11-36</t>
  </si>
  <si>
    <t>ТСН-2001.3-11-5</t>
  </si>
  <si>
    <t>22,1</t>
  </si>
  <si>
    <t>1.3-2-138</t>
  </si>
  <si>
    <t>Смеси сухие для заполнения швов между плитками, цветные</t>
  </si>
  <si>
    <t>ТСН-2001.1. Доп. 1-42. Р. 3, о. 2, поз. 138</t>
  </si>
  <si>
    <t>22,2</t>
  </si>
  <si>
    <t>22,3</t>
  </si>
  <si>
    <t>1.1-1-2398</t>
  </si>
  <si>
    <t>Плитки керамические, типа керамогранит, неполированные, размер 30х30 см, толщина 8 мм, цвет: светло-серый, серый, светло-зеленый, бежевый</t>
  </si>
  <si>
    <t>ТСН-2001.1. Доп. 1-42. Р. 1, о. 1, поз. 2398</t>
  </si>
  <si>
    <t>Тип пола III этаж 1</t>
  </si>
  <si>
    <t>23</t>
  </si>
  <si>
    <t>24</t>
  </si>
  <si>
    <t>24,1</t>
  </si>
  <si>
    <t>25</t>
  </si>
  <si>
    <t>25,1</t>
  </si>
  <si>
    <t>26</t>
  </si>
  <si>
    <t>26,1</t>
  </si>
  <si>
    <t>27</t>
  </si>
  <si>
    <t>27,1</t>
  </si>
  <si>
    <t>28</t>
  </si>
  <si>
    <t>*4</t>
  </si>
  <si>
    <t>*1,25*4</t>
  </si>
  <si>
    <t>*1,15*4</t>
  </si>
  <si>
    <t>28,1</t>
  </si>
  <si>
    <t>29</t>
  </si>
  <si>
    <t>29,1</t>
  </si>
  <si>
    <t>30</t>
  </si>
  <si>
    <t>30,1</t>
  </si>
  <si>
    <t>30,2</t>
  </si>
  <si>
    <t>30,3</t>
  </si>
  <si>
    <t>31</t>
  </si>
  <si>
    <t>32</t>
  </si>
  <si>
    <t>32,1</t>
  </si>
  <si>
    <t>33</t>
  </si>
  <si>
    <t>33,1</t>
  </si>
  <si>
    <t>34</t>
  </si>
  <si>
    <t>34,1</t>
  </si>
  <si>
    <t>35</t>
  </si>
  <si>
    <t>*2</t>
  </si>
  <si>
    <t>*1,25*2</t>
  </si>
  <si>
    <t>*1,15*2</t>
  </si>
  <si>
    <t>35,1</t>
  </si>
  <si>
    <t>36</t>
  </si>
  <si>
    <t>36,1</t>
  </si>
  <si>
    <t>37</t>
  </si>
  <si>
    <t>3.11-4-1</t>
  </si>
  <si>
    <t>Устройство первого слоя оклеечной гидроизоляции рулонными материалами на битумной мастике</t>
  </si>
  <si>
    <t>100 м2 изолируемой поверхности</t>
  </si>
  <si>
    <t>ТСН-2001.3. Доп. 1-42. Сб. 11, т. 4, поз. 1</t>
  </si>
  <si>
    <t>37,1</t>
  </si>
  <si>
    <t>1.1-1-1794</t>
  </si>
  <si>
    <t>Материал рулонный кровельный и гидроизоляционный наплавляемый битумно-полимерный, водостойкий, типа "Техноэласт ЭПП"</t>
  </si>
  <si>
    <t>ТСН-2001.1. Доп. 1-42. Р. 1, о. 1, поз. 1794</t>
  </si>
  <si>
    <t>38</t>
  </si>
  <si>
    <t>38,1</t>
  </si>
  <si>
    <t>38,2</t>
  </si>
  <si>
    <t>38,3</t>
  </si>
  <si>
    <t>39</t>
  </si>
  <si>
    <t>3.11-21-9</t>
  </si>
  <si>
    <t>Устройство покрытий из плит гранитных, при количестве плит на 1 м2 до 10 шт.</t>
  </si>
  <si>
    <t>100 м2 покрытия</t>
  </si>
  <si>
    <t>ТСН-2001.3. Доп. 1-42. Сб. 11, т. 21, поз. 9</t>
  </si>
  <si>
    <t>ТСН-2001.3-11. 11-13...11-35 (доп. 11)</t>
  </si>
  <si>
    <t>ТСН-2001.3-11-4</t>
  </si>
  <si>
    <t>39,1</t>
  </si>
  <si>
    <t>1.11-1-158</t>
  </si>
  <si>
    <t>Плиты облицовочные гранитные термообработанные, бучардованные, толщина 40 мм, месторождения: Кашина гора, Токовское, Янцевское, Пудожское</t>
  </si>
  <si>
    <t>ТСН-2001.1. Доп. 1-42. Р. 11, о. 1, поз. 158</t>
  </si>
  <si>
    <t>39,2</t>
  </si>
  <si>
    <t>Тип пола IV этаж 1</t>
  </si>
  <si>
    <t>40</t>
  </si>
  <si>
    <t>41</t>
  </si>
  <si>
    <t>41,1</t>
  </si>
  <si>
    <t>42</t>
  </si>
  <si>
    <t>42,1</t>
  </si>
  <si>
    <t>43</t>
  </si>
  <si>
    <t>43,1</t>
  </si>
  <si>
    <t>44</t>
  </si>
  <si>
    <t>*6</t>
  </si>
  <si>
    <t>*1,25*6</t>
  </si>
  <si>
    <t>*1,15*6</t>
  </si>
  <si>
    <t>44,1</t>
  </si>
  <si>
    <t>45</t>
  </si>
  <si>
    <t>45,1</t>
  </si>
  <si>
    <t>46</t>
  </si>
  <si>
    <t>3.11-10-11</t>
  </si>
  <si>
    <t>Устройство самовыравнивающихся стяжек из специализированных сухих смесей толщиной 5 мм</t>
  </si>
  <si>
    <t>ТСН-2001.3 Доп. 47, Сб. 11, т. 10, поз. 11</t>
  </si>
  <si>
    <t>46,1</t>
  </si>
  <si>
    <t>1.1-1-3257</t>
  </si>
  <si>
    <t>Грунтовка водно-дисперсионная высококонцентрированная глубокопроникающая универсальная</t>
  </si>
  <si>
    <t>ТСН-2001.1. Доп. 1-42. Р. 1, о. 1, поз. 3257</t>
  </si>
  <si>
    <t>46,2</t>
  </si>
  <si>
    <t>1.3-2-46</t>
  </si>
  <si>
    <t>Смеси сухие цементные с наполнителем из тонкомолотого мрамора фракцией 0,3 мм, для финишного выравнивания под укладку напольных покрытий в сухих и влажных внутренних помещениях, толщина слоя до 5 мм, ручного нанесения</t>
  </si>
  <si>
    <t>ТСН-2001.1 Доп. 46, Р. 3, о. 2, поз. 46</t>
  </si>
  <si>
    <t>47</t>
  </si>
  <si>
    <t>3.11-10-12</t>
  </si>
  <si>
    <t>Добавляется или исключается на каждый 1 мм изменения толщины стяжки к позиции 3.11-10-11</t>
  </si>
  <si>
    <t>ТСН-2001.3 Доп. 47, Сб. 11, т. 10, поз. 12</t>
  </si>
  <si>
    <t>*3</t>
  </si>
  <si>
    <t>*1,25*3</t>
  </si>
  <si>
    <t>*1,15*3</t>
  </si>
  <si>
    <t>47,1</t>
  </si>
  <si>
    <t>48</t>
  </si>
  <si>
    <t>3.11-42-3</t>
  </si>
  <si>
    <t>Устройство покрытий из линолеума высокой износостойкости с заведением на стены на высоту 150 мм на клее со сваркой стыков</t>
  </si>
  <si>
    <t>ТСН-2001.3 Доп. 47, Сб. 11, т. 42, поз. 3</t>
  </si>
  <si>
    <t>ТСН-2001.3-11. 11-42 (доп. 17)</t>
  </si>
  <si>
    <t>ТСН-2001.3-11-13</t>
  </si>
  <si>
    <t>48,1</t>
  </si>
  <si>
    <t>1.1-1-3260</t>
  </si>
  <si>
    <t>Клей водно-дисперсионный винилацетатный, токопроводящий, контактный для укладки поливинилхлоридных и каучуковых покрытий</t>
  </si>
  <si>
    <t>ТСН-2001.1. Доп. 1-42. Р. 1, о. 1, поз. 3260</t>
  </si>
  <si>
    <t>48,2</t>
  </si>
  <si>
    <t>1.1-1-3320</t>
  </si>
  <si>
    <t>Линолеум поливинилхлоридный высокой износостойкости, класс 34/43, истираемость 110 (86) мкм (Р), группа горючести Г1, толщина 2 мм</t>
  </si>
  <si>
    <t>ТСН-2001.1. Доп. 1-42. Р. 1, о. 1, поз. 3320</t>
  </si>
  <si>
    <t>Тип пола VI этаж 1</t>
  </si>
  <si>
    <t>49</t>
  </si>
  <si>
    <t>50</t>
  </si>
  <si>
    <t>50,1</t>
  </si>
  <si>
    <t>51</t>
  </si>
  <si>
    <t>51,1</t>
  </si>
  <si>
    <t>52</t>
  </si>
  <si>
    <t>52,1</t>
  </si>
  <si>
    <t>53</t>
  </si>
  <si>
    <t>)*4</t>
  </si>
  <si>
    <t>*1,25)*4</t>
  </si>
  <si>
    <t>*1,15)*4</t>
  </si>
  <si>
    <t>53,1</t>
  </si>
  <si>
    <t>54</t>
  </si>
  <si>
    <t>54,1</t>
  </si>
  <si>
    <t>55</t>
  </si>
  <si>
    <t>55,1</t>
  </si>
  <si>
    <t>55,2</t>
  </si>
  <si>
    <t>56</t>
  </si>
  <si>
    <t>)*5</t>
  </si>
  <si>
    <t>)*1,25)*5</t>
  </si>
  <si>
    <t>)*1,15)*5</t>
  </si>
  <si>
    <t>56,1</t>
  </si>
  <si>
    <t>57</t>
  </si>
  <si>
    <t>3.11-37-1</t>
  </si>
  <si>
    <t>Устройство покрытия из ламинат- паркета на основе износостойкого пластика бесклеевым (замковым) способом</t>
  </si>
  <si>
    <t>ТСН-2001.3. Доп. 1-42. Сб. 11, т. 37, поз. 1</t>
  </si>
  <si>
    <t>57,1</t>
  </si>
  <si>
    <t>1.1-1-2491</t>
  </si>
  <si>
    <t>Паркет ламинированный на основе HDF, бесклеевой, класс 23/32, толщина 8 мм</t>
  </si>
  <si>
    <t>ТСН-2001.1. Доп. 1-42. Р. 1, о. 1, поз. 2491</t>
  </si>
  <si>
    <t>Плинтуса</t>
  </si>
  <si>
    <t>58</t>
  </si>
  <si>
    <t>3.11-28-8</t>
  </si>
  <si>
    <t>Устройство плинтусов из крупноразмерной плитки типа "керамогранит"</t>
  </si>
  <si>
    <t>100 м</t>
  </si>
  <si>
    <t>ТСН-2001.3. Доп. 1-42. Сб. 11, т. 28, поз. 8</t>
  </si>
  <si>
    <t>58,1</t>
  </si>
  <si>
    <t>58,2</t>
  </si>
  <si>
    <t>58,3</t>
  </si>
  <si>
    <t>59</t>
  </si>
  <si>
    <t>3.11-28-7</t>
  </si>
  <si>
    <t>Устройство плинтусов деревянных с креплением к стенам шурупами</t>
  </si>
  <si>
    <t>ТСН-2001.3. Доп. 1-42. Сб. 11, т. 28, поз. 7</t>
  </si>
  <si>
    <t>59,1</t>
  </si>
  <si>
    <t>1.1-1-289</t>
  </si>
  <si>
    <t>Плинтусы поливинилхлоридные электротехнические совмещенные</t>
  </si>
  <si>
    <t>м</t>
  </si>
  <si>
    <t>ТСН-2001.1. Доп. 1-42. Р. 1, о. 1, поз. 289</t>
  </si>
  <si>
    <t>Ремонт входных групп</t>
  </si>
  <si>
    <t>Кровельное покрытиеж\б козырков</t>
  </si>
  <si>
    <t>60</t>
  </si>
  <si>
    <t>6.58-2-1</t>
  </si>
  <si>
    <t>Разборка покрытий кровли из рулонных материалов в 1-3 слоя</t>
  </si>
  <si>
    <t>ТСН-2001.6. Доп. 1-42. Сб. 58, т. 2, поз. 1</t>
  </si>
  <si>
    <t>ТСН-2001.6-58. 58-1...58-5</t>
  </si>
  <si>
    <t>ТСН-2001.6-58-1</t>
  </si>
  <si>
    <t>61</t>
  </si>
  <si>
    <t>6.57-2-8</t>
  </si>
  <si>
    <t>Разборка цементных покрытий, толщина 30 мм</t>
  </si>
  <si>
    <t>ТСН-2001.6. Доп. 1-42. Сб. 57, т. 2, поз. 8</t>
  </si>
  <si>
    <t>ТСН-2001.6-57. 57-1...57-5</t>
  </si>
  <si>
    <t>ТСН-2001.6-57-1</t>
  </si>
  <si>
    <t>62</t>
  </si>
  <si>
    <t>6.57-2-16</t>
  </si>
  <si>
    <t>Добавляется или исключается на каждые 5 мм изменения толщины покрытия к позиции 6.57-2-8</t>
  </si>
  <si>
    <t>ТСН-2001.6. Доп. 1-42. Сб. 57, т. 2, поз. 16</t>
  </si>
  <si>
    <t>)*14</t>
  </si>
  <si>
    <t>63</t>
  </si>
  <si>
    <t>6.54-16-1</t>
  </si>
  <si>
    <t>Разборка засыпной изоляции перекрытий, чердачных, толщина засыпки 20 см</t>
  </si>
  <si>
    <t>ТСН-2001.6. Доп. 1-42. Сб. 54, т. 16, поз. 1</t>
  </si>
  <si>
    <t>ТСН-2001.6-54. 54-16, 54-17</t>
  </si>
  <si>
    <t>ТСН-2001.6-54-9</t>
  </si>
  <si>
    <t>64</t>
  </si>
  <si>
    <t>6.53-21-1</t>
  </si>
  <si>
    <t>Ремонт кирпичной кладки стен отдельными местами</t>
  </si>
  <si>
    <t>1 м3</t>
  </si>
  <si>
    <t>ТСН-2001.6. Доп. 1-42. Сб. 53, т. 21, поз. 1</t>
  </si>
  <si>
    <t>ТСН-2001.6-53. 53-20...53-25</t>
  </si>
  <si>
    <t>ТСН-2001.6-53-10</t>
  </si>
  <si>
    <t>64,1</t>
  </si>
  <si>
    <t>1.1-1-350</t>
  </si>
  <si>
    <t>Кирпич керамический обыкновенный, размер 250х120х65 мм, марка 75</t>
  </si>
  <si>
    <t>1000 шт.</t>
  </si>
  <si>
    <t>ТСН-2001.1. Доп. 1-42. Р. 1, о. 1, поз. 350</t>
  </si>
  <si>
    <t>64,2</t>
  </si>
  <si>
    <t>1.3-2-13</t>
  </si>
  <si>
    <t>Растворы цементно-известковые, марка 75</t>
  </si>
  <si>
    <t>ТСН-2001.1. Доп. 1-42. Р. 3, о. 2, поз. 13</t>
  </si>
  <si>
    <t>65</t>
  </si>
  <si>
    <t>3.12-19-3</t>
  </si>
  <si>
    <t>Устройство пароизоляции прокладной в один слой</t>
  </si>
  <si>
    <t>ТСН-2001.3. Доп. 1-42. Сб. 12, т. 19, поз. 3</t>
  </si>
  <si>
    <t>ТСН-2001.3-12. 12-1...12-29</t>
  </si>
  <si>
    <t>ТСН-2001.3-12-1</t>
  </si>
  <si>
    <t>65,1</t>
  </si>
  <si>
    <t>1.1-1-2688</t>
  </si>
  <si>
    <t>Пленка пароизоляционная, марка "Ютафол Н 110"</t>
  </si>
  <si>
    <t>ТСН-2001.1. Доп. 1-42. Р. 1, о. 1, поз. 2688</t>
  </si>
  <si>
    <t>66</t>
  </si>
  <si>
    <t>3.12-17-3</t>
  </si>
  <si>
    <t>Утепление покрытий плитами из минеральной ваты на битумной мастике в один слой</t>
  </si>
  <si>
    <t>100 м2 утепляемого покрытия</t>
  </si>
  <si>
    <t>ТСН-2001.3. Доп. 1-42. Сб. 12, т. 17, поз. 3</t>
  </si>
  <si>
    <t>66,1</t>
  </si>
  <si>
    <t>67</t>
  </si>
  <si>
    <t>3.12-18-1</t>
  </si>
  <si>
    <t>Утепление покрытий керамзитом</t>
  </si>
  <si>
    <t>1 м3 утеплителя</t>
  </si>
  <si>
    <t>ТСН-2001.3. Доп. 1-42. Сб. 12, т. 18, поз. 1</t>
  </si>
  <si>
    <t>68</t>
  </si>
  <si>
    <t>3.12-21-1</t>
  </si>
  <si>
    <t>Устройство выравнивающих стяжек цементно-песчаных толщиной 15 мм</t>
  </si>
  <si>
    <t>100 м2 стяжек</t>
  </si>
  <si>
    <t>ТСН-2001.3. Доп. 1-42. Сб. 12, т. 21, поз. 1</t>
  </si>
  <si>
    <t>68,1</t>
  </si>
  <si>
    <t>1.3-2-5</t>
  </si>
  <si>
    <t>Растворы цементные, марка 100</t>
  </si>
  <si>
    <t>ТСН-2001.1. Доп. 1-42. Р. 3, о. 2, поз. 5</t>
  </si>
  <si>
    <t>69</t>
  </si>
  <si>
    <t>3.12-21-2</t>
  </si>
  <si>
    <t>Добавлять или исключать на каждый 1 мм изменения толщины к позиции 3.12-21-1</t>
  </si>
  <si>
    <t>ТСН-2001.3. Доп. 1-42. Сб. 12, т. 21, поз. 2</t>
  </si>
  <si>
    <t>)*35</t>
  </si>
  <si>
    <t>*1,25)*35</t>
  </si>
  <si>
    <t>*1,15)*35</t>
  </si>
  <si>
    <t>69,1</t>
  </si>
  <si>
    <t>70</t>
  </si>
  <si>
    <t>70,1</t>
  </si>
  <si>
    <t>71</t>
  </si>
  <si>
    <t>3.12-3-4</t>
  </si>
  <si>
    <t>Устройство рулонного покрытия в два слоя из наплавляемого материала типа "Филизол", "Изопласт"</t>
  </si>
  <si>
    <t>ТСН-2001.3. Доп. 1-42. Сб. 12, т. 3, поз. 4</t>
  </si>
  <si>
    <t>71,1</t>
  </si>
  <si>
    <t>1.1-1-2161</t>
  </si>
  <si>
    <t>Материал рулонный кровельный и гидроизоляционный наплавляемый битумно-полимерный водостойкий, типа "Техноэласт ЭКП"</t>
  </si>
  <si>
    <t>ТСН-2001.1. Доп. 1-42. Р. 1, о. 1, поз. 2161</t>
  </si>
  <si>
    <t>71,2</t>
  </si>
  <si>
    <t>1.1-1-2175</t>
  </si>
  <si>
    <t>Материал рулонный кровельный и гидроизоляционный наплавляемый битумно-полимерный, типа "Техноэласт ТЕРМО ЭПП"</t>
  </si>
  <si>
    <t>ТСН-2001.1. Доп. 1-42. Р. 1, о. 1, поз. 2175</t>
  </si>
  <si>
    <t>72</t>
  </si>
  <si>
    <t>6.58-24-3</t>
  </si>
  <si>
    <t>Смена карнизных свесов из листовой стали в кровлях из рулонных и штучных материалов</t>
  </si>
  <si>
    <t>ТСН-2001.6. Доп. 1-42. Сб. 58, т. 24, поз. 3</t>
  </si>
  <si>
    <t>ТСН-2001.6-58. 58-6...58-33</t>
  </si>
  <si>
    <t>ТСН-2001.6-58-2</t>
  </si>
  <si>
    <t>72,1</t>
  </si>
  <si>
    <t>1.7-1-91</t>
  </si>
  <si>
    <t>Панели фасадные типа сайдинг из оцинкованной стали с полимерным покрытием для навесных вентилируемых фасадов, толщина 0,5 мм</t>
  </si>
  <si>
    <t>ТСН-2001.1. Доп. 1-42. Р. 7, о. 1, поз. 91</t>
  </si>
  <si>
    <t>Облдицовка ж.б козырков композитным материалом "алюкобонд" на м.каркасе</t>
  </si>
  <si>
    <t>73</t>
  </si>
  <si>
    <t>73,1</t>
  </si>
  <si>
    <t>74</t>
  </si>
  <si>
    <t>3.15-154-2</t>
  </si>
  <si>
    <t>Монтаж элементов одноярусного карниза из композитных материалов высотой 1000 мм на кронштейнах</t>
  </si>
  <si>
    <t>ТСН-2001.3 Доп. 47, Сб. 15, т. 154, поз. 2</t>
  </si>
  <si>
    <t>ТСН-2001.3-15. 15-151...15-154</t>
  </si>
  <si>
    <t>ТСН-2001.3-15-19</t>
  </si>
  <si>
    <t>74,1</t>
  </si>
  <si>
    <t>1.1-1-2864</t>
  </si>
  <si>
    <t>Изделия декоративные из композитных материалов на основе полимерных составов (1 категория сложности) для архитектурной отделки фасадов</t>
  </si>
  <si>
    <t>ТСН-2001.1. Доп. 1-42. Р. 1, о. 1, поз. 2864</t>
  </si>
  <si>
    <t>Входная группа демонтаж</t>
  </si>
  <si>
    <t>75</t>
  </si>
  <si>
    <t>6.53-2-1</t>
  </si>
  <si>
    <t>Разборка кладки стен из кирпича простых</t>
  </si>
  <si>
    <t>10 м3 кладки</t>
  </si>
  <si>
    <t>ТСН-2001.6. Доп. 1-42. Сб. 53, т. 2, поз. 1</t>
  </si>
  <si>
    <t>ТСН-2001.6-53. 53-1, 53-2</t>
  </si>
  <si>
    <t>ТСН-2001.6-53-1</t>
  </si>
  <si>
    <t>76</t>
  </si>
  <si>
    <t>6.59-6-3</t>
  </si>
  <si>
    <t>Разборка лестничных маршей по основанию на грунте</t>
  </si>
  <si>
    <t>100 м2 горизонтальной проекции</t>
  </si>
  <si>
    <t>ТСН-2001.6. Доп. 1-42. Сб. 59, т. 6, поз. 3</t>
  </si>
  <si>
    <t>ТСН-2001.6-59. 59-1...59-6, 59-7-1</t>
  </si>
  <si>
    <t>ТСН-2001.6-59-1</t>
  </si>
  <si>
    <t>77</t>
  </si>
  <si>
    <t>6.63-7-5</t>
  </si>
  <si>
    <t>Разборка облицовки стен из керамических глазурованных плиток</t>
  </si>
  <si>
    <t>100 м2 облицовки</t>
  </si>
  <si>
    <t>ТСН-2001.6. Доп. 1-42. Сб. 63, т. 7, поз. 5</t>
  </si>
  <si>
    <t>ТСН-2001.6-63. 63-7</t>
  </si>
  <si>
    <t>ТСН-2001.6-63-3</t>
  </si>
  <si>
    <t>78</t>
  </si>
  <si>
    <t>6.61-26-2</t>
  </si>
  <si>
    <t>Отбивка штукатурки по кирпичу и бетону стен, потолков площадью более 5 м2</t>
  </si>
  <si>
    <t>ТСН-2001.6. Доп. 1-42. Сб. 61, т. 26, поз. 2</t>
  </si>
  <si>
    <t>ТСН-2001.6-61. 61-26</t>
  </si>
  <si>
    <t>ТСН-2001.6-61-3</t>
  </si>
  <si>
    <t>79</t>
  </si>
  <si>
    <t>6.57-2-7</t>
  </si>
  <si>
    <t>Разборка покрытий из керамических плиток</t>
  </si>
  <si>
    <t>ТСН-2001.6. Доп. 1-42. Сб. 57, т. 2, поз. 7</t>
  </si>
  <si>
    <t>Поправка: ТСН-2001.6-57. р3. п.3.1.1  Наименование: Разборка покрытий из керамических плиток без сохранения материалов: на цементном растворе</t>
  </si>
  <si>
    <t>)*0,6</t>
  </si>
  <si>
    <t>Поправка: ТСН-2001.6-57. р3. п.3.1.1</t>
  </si>
  <si>
    <t>80</t>
  </si>
  <si>
    <t>81</t>
  </si>
  <si>
    <t>82</t>
  </si>
  <si>
    <t>3.9-20-1</t>
  </si>
  <si>
    <t>Демонтаж площадок с настилом и ограждением из листовой, рифленой, просечной и круглой стали</t>
  </si>
  <si>
    <t>1 т конструкций</t>
  </si>
  <si>
    <t>ТСН-2001.3. Доп. 1-42. Сб. 9, т. 20, поз. 1</t>
  </si>
  <si>
    <t>Поправка: ТСН-2001.6. О.П. п.23.6  Наименование: Демонтаж. Металлических конструкций (к=0,6 к стоимости вспомогательных материалов)</t>
  </si>
  <si>
    <t>)*0</t>
  </si>
  <si>
    <t>Поправка: ТСН-2001.6. О.П. п.23.6</t>
  </si>
  <si>
    <t>83</t>
  </si>
  <si>
    <t>6.59-7-1</t>
  </si>
  <si>
    <t>Разборка металлических пожарных лестниц</t>
  </si>
  <si>
    <t>1 т металлоконструкций (сменяемых элементов)</t>
  </si>
  <si>
    <t>ТСН-2001.6. Доп. 1-42. Сб. 59, т. 7, поз. 1</t>
  </si>
  <si>
    <t>Входные площадки</t>
  </si>
  <si>
    <t>84</t>
  </si>
  <si>
    <t>84,1</t>
  </si>
  <si>
    <t>85</t>
  </si>
  <si>
    <t>)*2</t>
  </si>
  <si>
    <t>*1,25)*2</t>
  </si>
  <si>
    <t>*1,15)*2</t>
  </si>
  <si>
    <t>85,1</t>
  </si>
  <si>
    <t>86</t>
  </si>
  <si>
    <t>86,1</t>
  </si>
  <si>
    <t>87</t>
  </si>
  <si>
    <t>3.11-43-2</t>
  </si>
  <si>
    <t>Устройство покрытий лестничных площадок из керамических крупноразмерных плиток типа керамогранит на клее из сухих смесей с затиркой швов</t>
  </si>
  <si>
    <t>ТСН-2001.3 Доп. 47, Сб. 11, т. 43, поз. 2</t>
  </si>
  <si>
    <t>ТСН-2001.3-11. 11-43 (доп. 14)</t>
  </si>
  <si>
    <t>ТСН-2001.3-11-12</t>
  </si>
  <si>
    <t>87,1</t>
  </si>
  <si>
    <t>87,2</t>
  </si>
  <si>
    <t>87,3</t>
  </si>
  <si>
    <t>1.5-3-492</t>
  </si>
  <si>
    <t>Плиты бетонные тротуарные тактильные, толщина 80 мм, цвет серый</t>
  </si>
  <si>
    <t>ТСН-2001.1. Доп. 1-42. Р. 5, о. 3, поз. 492</t>
  </si>
  <si>
    <t>88</t>
  </si>
  <si>
    <t>3.11-43-3</t>
  </si>
  <si>
    <t>Устройство покрытий лестничных маршей из керамических крупноразмерных плиток типа керамогранит на клее из сухих смесей с затиркой швов</t>
  </si>
  <si>
    <t>ТСН-2001.3 Доп. 47, Сб. 11, т. 43, поз. 3</t>
  </si>
  <si>
    <t>88,1</t>
  </si>
  <si>
    <t>88,2</t>
  </si>
  <si>
    <t>88,3</t>
  </si>
  <si>
    <t>89</t>
  </si>
  <si>
    <t>3.8-16-1</t>
  </si>
  <si>
    <t>Кладка наружных и внутренних кирпичных стен с воздушной прослойкой при высоте этажа до 4 м</t>
  </si>
  <si>
    <t>1 м3 кладки</t>
  </si>
  <si>
    <t>ТСН-2001.3. Доп. 1-42. Сб. 8, т. 16, поз. 1</t>
  </si>
  <si>
    <t>ТСН-2001.3-8. 8-3...8-19</t>
  </si>
  <si>
    <t>ТСН-2001.3-8-3</t>
  </si>
  <si>
    <t>89,1</t>
  </si>
  <si>
    <t>89,2</t>
  </si>
  <si>
    <t>90</t>
  </si>
  <si>
    <t>3.8-8-1</t>
  </si>
  <si>
    <t>Армирование кладки стен и других конструкций</t>
  </si>
  <si>
    <t>1 т металлических изделий</t>
  </si>
  <si>
    <t>ТСН-2001.3 Доп. 47, Сб. 8, т. 8, поз. 1</t>
  </si>
  <si>
    <t>90,1</t>
  </si>
  <si>
    <t>91</t>
  </si>
  <si>
    <t>91,1</t>
  </si>
  <si>
    <t>91,2</t>
  </si>
  <si>
    <t>92</t>
  </si>
  <si>
    <t>3.15-41-1</t>
  </si>
  <si>
    <t>Улучшенная штукатурка цементно-известковым раствором по камню стен</t>
  </si>
  <si>
    <t>ТСН-2001.3. Доп. 1-42. Сб. 15, т. 41, поз. 1</t>
  </si>
  <si>
    <t>ТСН-2001.3-15. 15-30...15-50</t>
  </si>
  <si>
    <t>ТСН-2001.3-15-6</t>
  </si>
  <si>
    <t>92,1</t>
  </si>
  <si>
    <t>92,2</t>
  </si>
  <si>
    <t>92,3</t>
  </si>
  <si>
    <t>93</t>
  </si>
  <si>
    <t>3.15-10-2</t>
  </si>
  <si>
    <t>Наружная облицовка по бетонной поверхности керамическими отдельными плитками на цементном растворе стен</t>
  </si>
  <si>
    <t>ТСН-2001.3. Доп. 1-42. Сб. 15, т. 10, поз. 2</t>
  </si>
  <si>
    <t>93,1</t>
  </si>
  <si>
    <t>1.1-1-857</t>
  </si>
  <si>
    <t>Плитки керамические фасадные, толщина 9 мм, неглазурованные, прямоугольные, гладкие</t>
  </si>
  <si>
    <t>ТСН-2001.1. Доп. 1-42. Р. 1, о. 1, поз. 857</t>
  </si>
  <si>
    <t>93,2</t>
  </si>
  <si>
    <t>Покрытие козырков поликарбонатом</t>
  </si>
  <si>
    <t>94</t>
  </si>
  <si>
    <t>3.9-18-1</t>
  </si>
  <si>
    <t>Монтаж связей и распорок из одиночных и парных уголков, гнутосварных профилей для пролетов, до 24 м при высоте здания до 25 м</t>
  </si>
  <si>
    <t>ТСН-2001.3. Доп. 1-42. Сб. 9, т. 18, поз. 1</t>
  </si>
  <si>
    <t>94,1</t>
  </si>
  <si>
    <t>1.6-1-279</t>
  </si>
  <si>
    <t>Отдельные конструктивные элементы с преобладанием гнутосварных профилей и круглых труб, средняя масса сборочных единиц до 0,1 т</t>
  </si>
  <si>
    <t>ТСН-2001.1. Доп. 1-42. Р. 6, о. 1, поз. 279</t>
  </si>
  <si>
    <t>95</t>
  </si>
  <si>
    <t>3.15-169-2</t>
  </si>
  <si>
    <t>Облицовка поликарбонатом металлических конструкций с креплением через соединительные профили, поверхность горизонтальная</t>
  </si>
  <si>
    <t>ТСН-2001.3 Доп. 47, Сб. 15, т. 169, поз. 2</t>
  </si>
  <si>
    <t>ТСН-2001.3-15. 15-169 (доп. 30)</t>
  </si>
  <si>
    <t>ТСН-2001.3-15-32</t>
  </si>
  <si>
    <t>95,1</t>
  </si>
  <si>
    <t>1.1-1-3798</t>
  </si>
  <si>
    <t>Ленты герметизирующие алюминиевые самоклеящиеся для сотового поликарбоната толщиной от 16 до 25 мм, ширина 45 мм, перфорированные</t>
  </si>
  <si>
    <t>ТСН-2001.1. Доп. 1-42. Р. 1, о. 1, поз. 3798</t>
  </si>
  <si>
    <t>95,2</t>
  </si>
  <si>
    <t>1.1-1-3802</t>
  </si>
  <si>
    <t>Профили поликарбонатные торцевые для сотового поликарбоната толщиной 25 мм</t>
  </si>
  <si>
    <t>ТСН-2001.1. Доп. 1-42. Р. 1, о. 1, поз. 3802</t>
  </si>
  <si>
    <t>95,3</t>
  </si>
  <si>
    <t>1.1-1-1659</t>
  </si>
  <si>
    <t>Листы из литого поликарбоната, толщина 12 мм</t>
  </si>
  <si>
    <t>ТСН-2001.1. Доп. 1-42. Р. 1, о. 1, поз. 1659</t>
  </si>
  <si>
    <t>95,4</t>
  </si>
  <si>
    <t>1.1-1-3792</t>
  </si>
  <si>
    <t>Прокладки резиновые уплотнительные для профилей алюминиевых, ширина 60 мм</t>
  </si>
  <si>
    <t>ТСН-2001.1. Доп. 1-42. Р. 1, о. 1, поз. 3792</t>
  </si>
  <si>
    <t>95,5</t>
  </si>
  <si>
    <t>1.1-1-3791</t>
  </si>
  <si>
    <t>Прокладки резиновые уплотнительные для профилей алюминиевых, ширина 13,5 мм</t>
  </si>
  <si>
    <t>ТСН-2001.1. Доп. 1-42. Р. 1, о. 1, поз. 3791</t>
  </si>
  <si>
    <t>95,6</t>
  </si>
  <si>
    <t>1.7-12-35</t>
  </si>
  <si>
    <t>Профили алюминиевые системы AGS 150, ширина 51 мм, крышки</t>
  </si>
  <si>
    <t>ТСН-2001.1. Доп. 1-42. Р. 7, о. 12, поз. 35</t>
  </si>
  <si>
    <t>95,7</t>
  </si>
  <si>
    <t>1.7-12-36</t>
  </si>
  <si>
    <t>Профили алюминиевые системы AGS 150, ширина 49 мм, прижимы</t>
  </si>
  <si>
    <t>ТСН-2001.1. Доп. 1-42. Р. 7, о. 12, поз. 36</t>
  </si>
  <si>
    <t>Прочие работы</t>
  </si>
  <si>
    <t>96</t>
  </si>
  <si>
    <t>6.68-13-1</t>
  </si>
  <si>
    <t>Механизированная погрузка строительного мусора в автомобили-самосвалы</t>
  </si>
  <si>
    <t>ТСН-2001.6. Доп. 1-42. Сб. 68, т. 13, поз. 1</t>
  </si>
  <si>
    <t>ТСН-2001.6-68. 68-13</t>
  </si>
  <si>
    <t>ТСН-2001.6-68-5</t>
  </si>
  <si>
    <t>97</t>
  </si>
  <si>
    <t>15.1-20-11</t>
  </si>
  <si>
    <t>Перевозка строительного мусора на расстояние 20 км автосамосвалами грузоподъемностью до 20 т</t>
  </si>
  <si>
    <t>ТСН-2001.15. Доп. 1-42. Сб. 1, т. 20, поз. 11</t>
  </si>
  <si>
    <t>Транспортные затраты</t>
  </si>
  <si>
    <t>ТСН-2001.15-1. Содержание свалки</t>
  </si>
  <si>
    <t>ТСН-2001.15-1-2</t>
  </si>
  <si>
    <t>98</t>
  </si>
  <si>
    <t>15.1-0-1</t>
  </si>
  <si>
    <t>Размещение строительного мусора</t>
  </si>
  <si>
    <t>ТСН-2001.15 Доп. 44, Сб. 1, т. 0, поз. 1</t>
  </si>
  <si>
    <t>Отмостка</t>
  </si>
  <si>
    <t>Устройство оконного проема 1800х1800мм в центре навесной ж.б панели наружной стены</t>
  </si>
  <si>
    <t>99</t>
  </si>
  <si>
    <t>6.69-20-2</t>
  </si>
  <si>
    <t>Резка стенорезными дисковыми станками железобетонных конструкций толщиной 201-300 мм</t>
  </si>
  <si>
    <t>1 м реза</t>
  </si>
  <si>
    <t>ТСН-2001.6 Доп. 44, Сб. 69, т. 20, поз. 2</t>
  </si>
  <si>
    <t>ТСН-2001.6-69. 69-1...69-49</t>
  </si>
  <si>
    <t>ТСН-2001.6-69-1</t>
  </si>
  <si>
    <t>99,1</t>
  </si>
  <si>
    <t>1.7-3-1</t>
  </si>
  <si>
    <t>Диск отрезной с алмазным покрытием "Hilti" DC-D C1, диаметр 230 мм</t>
  </si>
  <si>
    <t>ТСН-2001.1. Доп. 1-42. Р. 7, о. 3, поз. 1</t>
  </si>
  <si>
    <t>100</t>
  </si>
  <si>
    <t>6.56-35-1</t>
  </si>
  <si>
    <t>Обрамление проемов угловой сталью</t>
  </si>
  <si>
    <t>ТСН-2001.6. Доп. 1-42. Сб. 56, т. 35, поз. 1</t>
  </si>
  <si>
    <t>ТСН-2001.6-56. 56-35</t>
  </si>
  <si>
    <t>ТСН-2001.6-56-7</t>
  </si>
  <si>
    <t>100,1</t>
  </si>
  <si>
    <t>1.1-1-1092</t>
  </si>
  <si>
    <t>Сталь полосовая, марка Ст1сп - Ст6сп, спокойная</t>
  </si>
  <si>
    <t>ТСН-2001.1. Доп. 1-42. Р. 1, о. 1, поз. 1092</t>
  </si>
  <si>
    <t>100,2</t>
  </si>
  <si>
    <t>1.1-1-1121</t>
  </si>
  <si>
    <t>Сталь угловая равнополочная для строительных металлоконструкций, марка 18кп, 18пс,18Гпс, ширина полки более 70 мм</t>
  </si>
  <si>
    <t>ТСН-2001.1. Доп. 1-42. Р. 1, о. 1, поз. 1121</t>
  </si>
  <si>
    <t>101</t>
  </si>
  <si>
    <t>6.69-28-1</t>
  </si>
  <si>
    <t>Сверление отверстий в строительных конструкциях из кирпича установками алмазного сверления, диаметр кольцевого алмазного сверла 20 мм</t>
  </si>
  <si>
    <t>10 см проходки сверла</t>
  </si>
  <si>
    <t>ТСН-2001.6. Доп. 1-42. Сб. 69, т. 28, поз. 1</t>
  </si>
  <si>
    <t>101,1</t>
  </si>
  <si>
    <t>1.7-3-30</t>
  </si>
  <si>
    <t>Сверло кольцевое с алмазным покрытием, DD-B P6, длина 430 мм, диаметр 25 мм</t>
  </si>
  <si>
    <t>ТСН-2001.1. Доп. 1-42. Р. 7, о. 3, поз. 30</t>
  </si>
  <si>
    <t>102</t>
  </si>
  <si>
    <t>3.13-9-2</t>
  </si>
  <si>
    <t>Огрунтовка металлических поверхностей грунтовкой ГФ-021 за один раз</t>
  </si>
  <si>
    <t>ТСН-2001.3. Доп. 1-42. Сб. 13, т. 9, поз. 2</t>
  </si>
  <si>
    <t>ТСН-2001.3-13. 13-1...13-16, 13-17-1...13-17-4</t>
  </si>
  <si>
    <t>ТСН-2001.3-13-1</t>
  </si>
  <si>
    <t>102,1</t>
  </si>
  <si>
    <t>1.1-1-165</t>
  </si>
  <si>
    <t>Грунтовка глифталевая, ГФ-021</t>
  </si>
  <si>
    <t>ТСН-2001.1. Доп. 1-42. Р. 1, о. 1, поз. 165</t>
  </si>
  <si>
    <t>103</t>
  </si>
  <si>
    <t>103,1</t>
  </si>
  <si>
    <t>103,2</t>
  </si>
  <si>
    <t>104</t>
  </si>
  <si>
    <t>3.15-57-1</t>
  </si>
  <si>
    <t>Штукатурка поверхностей оконных и дверных откосов по бетону и камню плоских</t>
  </si>
  <si>
    <t>ТСН-2001.3. Доп. 1-42. Сб. 15, т. 57, поз. 1</t>
  </si>
  <si>
    <t>104,1</t>
  </si>
  <si>
    <t>104,2</t>
  </si>
  <si>
    <t>1.3-2-26</t>
  </si>
  <si>
    <t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t>
  </si>
  <si>
    <t>ТСН-2001.1. Доп. 1-42. Р. 3, о. 2, поз. 26</t>
  </si>
  <si>
    <t>104,3</t>
  </si>
  <si>
    <t>104,4</t>
  </si>
  <si>
    <t>1.3-2-15</t>
  </si>
  <si>
    <t>Раствор известковый, марка 4</t>
  </si>
  <si>
    <t>ТСН-2001.1. Доп. 1-42. Р. 3, о. 2, поз. 15</t>
  </si>
  <si>
    <t>105</t>
  </si>
  <si>
    <t>3.10-84-3</t>
  </si>
  <si>
    <t>Установка в жилых и общественных зданиях оконных блоков из ПВХ-профилей, поворотные (откидные, поворотно-откидные) одностворчатые площадь проема до 2 м2</t>
  </si>
  <si>
    <t>ТСН-2001.3 Доп. 47, Сб. 10, т. 84, поз. 3</t>
  </si>
  <si>
    <t>ТСН-2001.3-10. 10-83…10-85 (доп. 4)</t>
  </si>
  <si>
    <t>ТСН-2001.3-10-8</t>
  </si>
  <si>
    <t>105,1</t>
  </si>
  <si>
    <t>1.1-1-2980</t>
  </si>
  <si>
    <t>Лента самоклеящаяся диффузионная гидроизоляционная бутилкаучуковая для наружного слоя монтажного шва "Викар", марка ЛТ(д), ширина 100 мм</t>
  </si>
  <si>
    <t>ТСН-2001.1. Доп. 1-42. Р. 1, о. 1, поз. 2980</t>
  </si>
  <si>
    <t>105,2</t>
  </si>
  <si>
    <t>1.1-1-2469</t>
  </si>
  <si>
    <t>Лента самоклеящаяся пароизоляционная бутилкаучуковая для внутреннего слоя монтажного шва "Викар", марка ЛТ(о), ширина 100 мм</t>
  </si>
  <si>
    <t>ТСН-2001.1. Доп. 1-42. Р. 1, о. 1, поз. 2469</t>
  </si>
  <si>
    <t>105,3</t>
  </si>
  <si>
    <t>1.9-1-205</t>
  </si>
  <si>
    <t>Блоки оконные (индивидуального изготовления) из ПВХ профилей, теплозащитные, остекленные двухкамерными стеклопакетами, глухие, трехстворчатые с фрамугой, площадь 3,8 м2, со скобяными приборами</t>
  </si>
  <si>
    <t>ТСН-2001.1. Доп. 1-42. Р. 9, о. 1, поз. 205</t>
  </si>
  <si>
    <t>105,4</t>
  </si>
  <si>
    <t>1.1-1-2985</t>
  </si>
  <si>
    <t>Лента предварительносжатая саморасширяющаяся уплотнительная ПСУЛ 15/4</t>
  </si>
  <si>
    <t>ТСН-2001.1. Доп. 1-42. Р. 1, о. 1, поз. 2985</t>
  </si>
  <si>
    <t>106</t>
  </si>
  <si>
    <t>3.10-85-1</t>
  </si>
  <si>
    <t>Установка подоконных досок из ПВХ в каменных стенах толщиной до 0,51 м</t>
  </si>
  <si>
    <t>ТСН-2001.3 Доп. 47, Сб. 10, т. 85, поз. 1</t>
  </si>
  <si>
    <t>106,1</t>
  </si>
  <si>
    <t>1.9-12-115</t>
  </si>
  <si>
    <t>Доски подоконные из ПВХ ламинированные декоративными ПВХ пленками, цвет: белый, мрамор, размеры 20х400х6000 мм</t>
  </si>
  <si>
    <t>ТСН-2001.1. Доп. 1-42. Р. 9, о. 12, поз. 115</t>
  </si>
  <si>
    <t>106,2</t>
  </si>
  <si>
    <t>1.9-12-112</t>
  </si>
  <si>
    <t>Заглушки торцевые двусторонние к подоконной доске из ПВХ, цвет: белый, мрамор, размеры 40х480 мм</t>
  </si>
  <si>
    <t>ТСН-2001.1. Доп. 1-42. Р. 9, о. 12, поз. 112</t>
  </si>
  <si>
    <t>107</t>
  </si>
  <si>
    <t>3.15-145-3</t>
  </si>
  <si>
    <t>Облицовка пластиком или листами из синтетических материалов оконных и дверных откосов</t>
  </si>
  <si>
    <t>ТСН-2001.3. Доп. 1-42. Сб. 15, т. 145, поз. 3</t>
  </si>
  <si>
    <t>ТСН-2001.3-15. 15-144, 15-145</t>
  </si>
  <si>
    <t>ТСН-2001.3-15-15</t>
  </si>
  <si>
    <t>107,1</t>
  </si>
  <si>
    <t>1.1-1-784</t>
  </si>
  <si>
    <t>Пластик бумажнослоистый декоративный, марка А, однотонный, толщина 3 мм</t>
  </si>
  <si>
    <t>ТСН-2001.1. Доп. 1-42. Р. 1, о. 1, поз. 784</t>
  </si>
  <si>
    <t>108</t>
  </si>
  <si>
    <t>3.15-163-1</t>
  </si>
  <si>
    <t>Установка поливинилхлоридных раскладок при внутренней облицовке керамическими плитками</t>
  </si>
  <si>
    <t>ТСН-2001.3. Доп. 1-42. Сб. 15, т. 163, поз. 1</t>
  </si>
  <si>
    <t>ТСН-2001.3-15. 15-163 (доп. 18)</t>
  </si>
  <si>
    <t>ТСН-2001.3-15-27</t>
  </si>
  <si>
    <t>108,1</t>
  </si>
  <si>
    <t>1.9-12-31</t>
  </si>
  <si>
    <t>Наличник из УПВХ</t>
  </si>
  <si>
    <t>ТСН-2001.1. Доп. 1-42. Р. 9, о. 12, поз. 31</t>
  </si>
  <si>
    <t>108,2</t>
  </si>
  <si>
    <t>1.1-1-394</t>
  </si>
  <si>
    <t>Клей мастика (резиновый), КН-2</t>
  </si>
  <si>
    <t>ТСН-2001.1. Доп. 1-42. Р. 1, о. 1, поз. 394</t>
  </si>
  <si>
    <t>109</t>
  </si>
  <si>
    <t>3.12-12-1</t>
  </si>
  <si>
    <t>Устройство обделок на фасадах (наружные подоконники, пояски, балконы и другие), включая водосточные трубы с изготовлением элементов труб</t>
  </si>
  <si>
    <t>100 м2 фасадов без вычета проемов</t>
  </si>
  <si>
    <t>ТСН-2001.3. Доп. 1-42. Сб. 12, т. 12, поз. 1</t>
  </si>
  <si>
    <t>109,1</t>
  </si>
  <si>
    <t>1.7-1-66</t>
  </si>
  <si>
    <t>Обрамления оконных проемов (сливы, откосы) и покрытия парапетов из оцинкованной стали с полимерным покрытием с одной стороны, для навесных вентилируемых фасадов, толщина 0,7 мм</t>
  </si>
  <si>
    <t>ТСН-2001.1. Доп. 1-42. Р. 7, о. 1, поз. 66</t>
  </si>
  <si>
    <t>Замена отмостки</t>
  </si>
  <si>
    <t>110</t>
  </si>
  <si>
    <t>6.68-51-4</t>
  </si>
  <si>
    <t>Разборка покрытий и оснований асфальтобетонных</t>
  </si>
  <si>
    <t>100 м3 конструкций</t>
  </si>
  <si>
    <t>ТСН-2001.6. Доп. 1-42. Сб. 68, т. 51, поз. 4</t>
  </si>
  <si>
    <t>ТСН-2001.6-68. 68-51...68-53</t>
  </si>
  <si>
    <t>ТСН-2001.6-68-21</t>
  </si>
  <si>
    <t>111</t>
  </si>
  <si>
    <t>3.1-49-1</t>
  </si>
  <si>
    <t>Разработка грунта вручную с креплениями в траншеях шириной до 2 м глубиной до 2 м группа грунтов 1-3</t>
  </si>
  <si>
    <t>100 м3 грунта</t>
  </si>
  <si>
    <t>ТСН-2001.3. Доп. 1-42. Сб. 1, т. 49, поз. 1</t>
  </si>
  <si>
    <t>ТСН-2001.3-1. 1-49...1-55</t>
  </si>
  <si>
    <t>ТСН-2001.3-1-15</t>
  </si>
  <si>
    <t>112</t>
  </si>
  <si>
    <t>6.68-51-2</t>
  </si>
  <si>
    <t>Разборка покрытий и оснований щебеночных</t>
  </si>
  <si>
    <t>ТСН-2001.6. Доп. 1-42. Сб. 68, т. 51, поз. 2</t>
  </si>
  <si>
    <t>113</t>
  </si>
  <si>
    <t>6.51-6-1</t>
  </si>
  <si>
    <t>Погрузка грунта вручную в автомобили-самосвалы с выгрузкой</t>
  </si>
  <si>
    <t>ТСН-2001.6. Доп. 1-42. Сб. 51, т. 6, поз. 1</t>
  </si>
  <si>
    <t>ТСН-2001.6-51. 51-6</t>
  </si>
  <si>
    <t>ТСН-2001.6-51-4</t>
  </si>
  <si>
    <t>114</t>
  </si>
  <si>
    <t>15.1-1-1</t>
  </si>
  <si>
    <t>Перевозка грунта с I по V группы на расстояние 1 км автосамосвалами грузоподъемностью до 10 т</t>
  </si>
  <si>
    <t>ТСН-2001.15. Доп. 1-42. Сб. 1, т. 1, поз. 1</t>
  </si>
  <si>
    <t>115</t>
  </si>
  <si>
    <t>3.8-47-1</t>
  </si>
  <si>
    <t>Устройство систем дренажа типа "Дельта", защитная система дренажа полов</t>
  </si>
  <si>
    <t>ТСН-2001.3 Доп. 47, Сб. 8, т. 47, поз. 1</t>
  </si>
  <si>
    <t>ТСН-2001.3-8. 8-47 (доп. 29)</t>
  </si>
  <si>
    <t>ТСН-2001.3-8-17</t>
  </si>
  <si>
    <t>115,1</t>
  </si>
  <si>
    <t>1.1-1-2860</t>
  </si>
  <si>
    <t>Пленка (мембрана) поливинилхлоридная декоративная с акриловым напылением, армированная полиэфирной сеткой для облицовочных и гидроизоляционных работ, марка "Alkorplan 2000", толщина 1,5 мм</t>
  </si>
  <si>
    <t>ТСН-2001.1. Доп. 1-42. Р. 1, о. 1, поз. 2860</t>
  </si>
  <si>
    <t>116</t>
  </si>
  <si>
    <t>3.8-1-1</t>
  </si>
  <si>
    <t>Устройство песчаного основания под фундаменты</t>
  </si>
  <si>
    <t>1 м3 основания</t>
  </si>
  <si>
    <t>ТСН-2001.3. Доп. 1-42. Сб. 8, т. 1, поз. 1</t>
  </si>
  <si>
    <t>ТСН-2001.3-8. 8-1</t>
  </si>
  <si>
    <t>ТСН-2001.3-8-1</t>
  </si>
  <si>
    <t>116,1</t>
  </si>
  <si>
    <t>1.1-1-766</t>
  </si>
  <si>
    <t>Песок для строительных работ, рядовой</t>
  </si>
  <si>
    <t>ТСН-2001.1. Доп. 1-42. Р. 1, о. 1, поз. 766</t>
  </si>
  <si>
    <t>117</t>
  </si>
  <si>
    <t>3.1-29-1</t>
  </si>
  <si>
    <t>Уплотнение грунта пневматическими трамбовками группа грунтов 1,2</t>
  </si>
  <si>
    <t>100 м3 уплотненного грунта</t>
  </si>
  <si>
    <t>ТСН-2001.3. Доп. 1-42. Сб. 1, т. 29, поз. 1</t>
  </si>
  <si>
    <t>ТСН-2001.3-1. 1-29...1-33</t>
  </si>
  <si>
    <t>ТСН-2001.3-1-9</t>
  </si>
  <si>
    <t>118</t>
  </si>
  <si>
    <t>3.11-14-1</t>
  </si>
  <si>
    <t>Устройство покрытий бетонных толщиной 30 мм</t>
  </si>
  <si>
    <t>ТСН-2001.3. Доп. 1-42. Сб. 11, т. 14, поз. 1</t>
  </si>
  <si>
    <t>118,1</t>
  </si>
  <si>
    <t>1.3-1-147</t>
  </si>
  <si>
    <t>Смеси бетонные, БСГ, тяжелого бетона на гранитном щебне, фракция 5-20, класс прочности В15 (М200); П4, F75, W2</t>
  </si>
  <si>
    <t>ТСН-2001.1. Доп. 1-42. Р. 3, о. 1, поз. 147</t>
  </si>
  <si>
    <t>119</t>
  </si>
  <si>
    <t>3.11-14-2</t>
  </si>
  <si>
    <t>Добавлять или исключать на каждые 5 мм изменения толщины к позиции 3.11-14-1</t>
  </si>
  <si>
    <t>ТСН-2001.3. Доп. 1-42. Сб. 11, т. 14, поз. 2</t>
  </si>
  <si>
    <t>*1,25)*14</t>
  </si>
  <si>
    <t>*1,15)*14</t>
  </si>
  <si>
    <t>119,1</t>
  </si>
  <si>
    <t>120</t>
  </si>
  <si>
    <t>120,1</t>
  </si>
  <si>
    <t>121</t>
  </si>
  <si>
    <t>121,1</t>
  </si>
  <si>
    <t>122</t>
  </si>
  <si>
    <t>122,1</t>
  </si>
  <si>
    <t>123</t>
  </si>
  <si>
    <t>123,1</t>
  </si>
  <si>
    <t>124</t>
  </si>
  <si>
    <t>3.12-20-1</t>
  </si>
  <si>
    <t>Огрунтовка праймером оснований из бетона или раствора под водоизоляционный кровельный ковер</t>
  </si>
  <si>
    <t>100 м2 кровли</t>
  </si>
  <si>
    <t>ТСН-2001.3. Доп. 1-42. Сб. 12, т. 20, поз. 1</t>
  </si>
  <si>
    <t>125</t>
  </si>
  <si>
    <t>3.11-4-3</t>
  </si>
  <si>
    <t>Устройство первого слоя оклеечной гидроизоляции рулонными материалами на мастике резино-битумной</t>
  </si>
  <si>
    <t>ТСН-2001.3. Доп. 1-42. Сб. 11, т. 4, поз. 3</t>
  </si>
  <si>
    <t>125,1</t>
  </si>
  <si>
    <t>126</t>
  </si>
  <si>
    <t>3.11-4-4</t>
  </si>
  <si>
    <t>Добавляется на каждый последующий слой к позиции 3.11-4-3</t>
  </si>
  <si>
    <t>ТСН-2001.3. Доп. 1-42. Сб. 11, т. 4, поз. 4</t>
  </si>
  <si>
    <t>126,1</t>
  </si>
  <si>
    <t>127</t>
  </si>
  <si>
    <t>127,1</t>
  </si>
  <si>
    <t>128</t>
  </si>
  <si>
    <t>128,1</t>
  </si>
  <si>
    <t>129</t>
  </si>
  <si>
    <t>3.27-26-2</t>
  </si>
  <si>
    <t>Установка бортовых камней бетонных при других видах покрытий</t>
  </si>
  <si>
    <t>100 м бортового камня</t>
  </si>
  <si>
    <t>ТСН-2001.3. Доп. 1-42. Сб. 27, т. 26, поз. 2</t>
  </si>
  <si>
    <t>ТСН-2001.3-27. 27-26-2</t>
  </si>
  <si>
    <t>ТСН-2001.3-27-4</t>
  </si>
  <si>
    <t>129,1</t>
  </si>
  <si>
    <t>1.5-3-40</t>
  </si>
  <si>
    <t>Камни бетонные бортовые, марка БР 100.30.15</t>
  </si>
  <si>
    <t>ТСН-2001.1. Доп. 1-42. Р. 5, о. 3, поз. 40</t>
  </si>
  <si>
    <t>130</t>
  </si>
  <si>
    <t>3.27-49-3</t>
  </si>
  <si>
    <t>Устройство плитных тротуаров из сборных фигурных бетонных плит с заполнением швов цементным раствором</t>
  </si>
  <si>
    <t>100 м2 тротуара</t>
  </si>
  <si>
    <t>ТСН-2001.3 Доп. 47, Сб. 27, т. 49, поз. 3</t>
  </si>
  <si>
    <t>ТСН-2001.3-27. 27-49...27-51</t>
  </si>
  <si>
    <t>ТСН-2001.3-27-16</t>
  </si>
  <si>
    <t>130,1</t>
  </si>
  <si>
    <t>1.5-3-418</t>
  </si>
  <si>
    <t>Брусчатка бетонная прямая, марка 1ПБ 20.10.7, цвет светло-серый</t>
  </si>
  <si>
    <t>ТСН-2001.1. Доп. 1-42. Р. 5, о. 3, поз. 418</t>
  </si>
  <si>
    <t>Восстановление гидроизоляционного слоя стен</t>
  </si>
  <si>
    <t>131</t>
  </si>
  <si>
    <t>Поправка: ТСН-2001.6. О.П. п.23.3  Наименование: Демонтаж. Внутренних санитарно-технических устройств и газопроводов</t>
  </si>
  <si>
    <t>)*0,4</t>
  </si>
  <si>
    <t>Поправка: ТСН-2001.6. О.П. п.23.3</t>
  </si>
  <si>
    <t>132</t>
  </si>
  <si>
    <t>6.53-34-3</t>
  </si>
  <si>
    <t>Восстановление поверхности строительных конструкций цементно-песчаным составом проникающего действия "Эволит-Гидро", восстановление разрушенной части бетона толщиной слоя 10 мм бетонных и железобетонных конструкций</t>
  </si>
  <si>
    <t>ТСН-2001.6 Доп. 46, Сб. 53, т. 34, поз. 3</t>
  </si>
  <si>
    <t>ТСН-2001.6-53. 53-27...53-37</t>
  </si>
  <si>
    <t>ТСН-2001.6-53-12</t>
  </si>
  <si>
    <t>132,1</t>
  </si>
  <si>
    <t>1.3-2-119</t>
  </si>
  <si>
    <t>Смеси сухие цементно-песчаные с добавками, гидроизоляционные минеральные для восстановления и защиты бетонных и каменных материалов, марка "Эволит-гидро"</t>
  </si>
  <si>
    <t>ТСН-2001.1. Доп. 1-42. Р. 3, о. 2, поз. 119</t>
  </si>
  <si>
    <t>133</t>
  </si>
  <si>
    <t>134</t>
  </si>
  <si>
    <t>134,1</t>
  </si>
  <si>
    <t>135</t>
  </si>
  <si>
    <t>135,1</t>
  </si>
  <si>
    <t>136</t>
  </si>
  <si>
    <t>137</t>
  </si>
  <si>
    <t>15.1-30-11</t>
  </si>
  <si>
    <t>Перевозка строительного мусора на расстояние 30 км автосамосвалами грузоподъемностью до 20 т</t>
  </si>
  <si>
    <t>ТСН-2001.15. Доп. 1-42. Сб. 1, т. 30, поз. 11</t>
  </si>
  <si>
    <t>138</t>
  </si>
  <si>
    <t>Уровень цен</t>
  </si>
  <si>
    <t>Сборник индексов</t>
  </si>
  <si>
    <t>ТСН-2001 ремонт</t>
  </si>
  <si>
    <t>_OBSM_</t>
  </si>
  <si>
    <t>"СОГЛАСОВАНО"</t>
  </si>
  <si>
    <t>"УТВЕРЖДАЮ"</t>
  </si>
  <si>
    <t>Форма № 1б</t>
  </si>
  <si>
    <t>"_____"________________ 2018 г.</t>
  </si>
  <si>
    <t>(наименование стройки)</t>
  </si>
  <si>
    <t>(локальный сметный расчет)</t>
  </si>
  <si>
    <t>(наименование работ и затрат, наименование объекта)</t>
  </si>
  <si>
    <t>базовая    цена</t>
  </si>
  <si>
    <t>текущая   цена</t>
  </si>
  <si>
    <t>Сметная стоимость</t>
  </si>
  <si>
    <t>Монтажные работы</t>
  </si>
  <si>
    <t>Оборудование</t>
  </si>
  <si>
    <t>Средства на оплату труда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</si>
  <si>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</si>
  <si>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</si>
  <si>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</si>
  <si>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</si>
  <si>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</si>
  <si>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</si>
  <si>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</si>
  <si>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</si>
  <si>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ВСЕГО в базисном уровне цен, руб.</t>
  </si>
  <si>
    <t>Коэфф. пересчета и нормы НР и СП</t>
  </si>
  <si>
    <t>Всего в текущем уровне цен, руб.</t>
  </si>
  <si>
    <t>Составлен(а) в уровне текущих (прогнозных) цен ТСН-2001 ремонт №136 январь 2018 года</t>
  </si>
  <si>
    <t>ЗП</t>
  </si>
  <si>
    <t>ЭМ</t>
  </si>
  <si>
    <t>в т.ч. ЗПМ</t>
  </si>
  <si>
    <t>МР</t>
  </si>
  <si>
    <t>НР от ЗП</t>
  </si>
  <si>
    <t>%</t>
  </si>
  <si>
    <t>СП от ЗП</t>
  </si>
  <si>
    <t>НР и СП от ЗПМ</t>
  </si>
  <si>
    <t>ЗТР</t>
  </si>
  <si>
    <t>чел-ч</t>
  </si>
  <si>
    <t xml:space="preserve">   Итого по ТСН-2001.16</t>
  </si>
  <si>
    <t xml:space="preserve">  тыс.руб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</si>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</sst>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####;[Red]\-\ #,##0.00####"/>
  </numFmts>
  <fonts count="17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/>
    <xf numFmtId="0" fontId="10" fillId="0" borderId="0" xfId="0" applyFont="1" applyAlignment="1"/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164" fontId="10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165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right" wrapText="1"/>
    </xf>
    <xf numFmtId="164" fontId="0" fillId="0" borderId="0" xfId="0" applyNumberFormat="1"/>
    <xf numFmtId="0" fontId="0" fillId="0" borderId="5" xfId="0" applyBorder="1"/>
    <xf numFmtId="0" fontId="15" fillId="0" borderId="0" xfId="0" applyFont="1" applyAlignment="1">
      <alignment wrapText="1"/>
    </xf>
    <xf numFmtId="0" fontId="16" fillId="0" borderId="0" xfId="0" applyFont="1" applyAlignment="1">
      <alignment horizontal="left" wrapText="1"/>
    </xf>
    <xf numFmtId="0" fontId="10" fillId="0" borderId="1" xfId="0" applyFont="1" applyBorder="1"/>
    <xf numFmtId="0" fontId="9" fillId="0" borderId="2" xfId="0" applyFont="1" applyBorder="1" applyAlignment="1">
      <alignment horizontal="center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 wrapText="1"/>
    </xf>
    <xf numFmtId="0" fontId="10" fillId="0" borderId="0" xfId="0" applyFont="1" applyAlignment="1">
      <alignment horizontal="right" vertical="center"/>
    </xf>
    <xf numFmtId="164" fontId="16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10" fillId="0" borderId="1" xfId="0" applyFont="1" applyBorder="1" applyAlignment="1">
      <alignment horizontal="left" wrapText="1"/>
    </xf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/>
    <xf numFmtId="0" fontId="10" fillId="0" borderId="0" xfId="0" applyFont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0" fillId="2" borderId="0" xfId="0" applyFont="1" applyFill="1" applyAlignment="1">
      <alignment horizontal="left" vertical="top" wrapText="1"/>
    </xf>
    <xf numFmtId="0" fontId="15" fillId="2" borderId="0" xfId="0" applyFont="1" applyFill="1" applyAlignment="1">
      <alignment horizontal="right" wrapText="1"/>
    </xf>
    <xf numFmtId="0" fontId="10" fillId="2" borderId="0" xfId="0" applyFont="1" applyFill="1" applyAlignment="1">
      <alignment horizontal="right"/>
    </xf>
    <xf numFmtId="165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 wrapText="1"/>
    </xf>
    <xf numFmtId="164" fontId="15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01"/>
  <sheetViews>
    <sheetView tabSelected="1" topLeftCell="A21" zoomScaleNormal="100" workbookViewId="0">
      <selection activeCell="C37" sqref="C37:K37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  <col min="15" max="33" width="0" hidden="1" customWidth="1"/>
    <col min="34" max="34" width="104.7109375" hidden="1" customWidth="1"/>
    <col min="35" max="38" width="0" hidden="1" customWidth="1"/>
  </cols>
  <sheetData>
    <row r="1" spans="1:11" x14ac:dyDescent="0.2">
      <c r="A1" s="9" t="str">
        <f>Source!B1</f>
        <v>Smeta.RU  (495) 974-1589</v>
      </c>
    </row>
    <row r="2" spans="1:11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 t="s">
        <v>1013</v>
      </c>
    </row>
    <row r="3" spans="1:11" ht="16.5" x14ac:dyDescent="0.25">
      <c r="A3" s="12"/>
      <c r="B3" s="51" t="s">
        <v>1011</v>
      </c>
      <c r="C3" s="51"/>
      <c r="D3" s="51"/>
      <c r="E3" s="51"/>
      <c r="F3" s="11"/>
      <c r="G3" s="51" t="s">
        <v>1012</v>
      </c>
      <c r="H3" s="51"/>
      <c r="I3" s="51"/>
      <c r="J3" s="51"/>
      <c r="K3" s="51"/>
    </row>
    <row r="4" spans="1:11" ht="14.25" x14ac:dyDescent="0.2">
      <c r="A4" s="11"/>
      <c r="B4" s="41"/>
      <c r="C4" s="41"/>
      <c r="D4" s="41"/>
      <c r="E4" s="41"/>
      <c r="F4" s="11"/>
      <c r="G4" s="41"/>
      <c r="H4" s="41"/>
      <c r="I4" s="41"/>
      <c r="J4" s="41"/>
      <c r="K4" s="41"/>
    </row>
    <row r="5" spans="1:11" ht="14.25" x14ac:dyDescent="0.2">
      <c r="A5" s="13"/>
      <c r="B5" s="13"/>
      <c r="C5" s="14"/>
      <c r="D5" s="14"/>
      <c r="E5" s="14"/>
      <c r="F5" s="11"/>
      <c r="G5" s="15"/>
      <c r="H5" s="14"/>
      <c r="I5" s="14"/>
      <c r="J5" s="14"/>
      <c r="K5" s="15"/>
    </row>
    <row r="6" spans="1:11" ht="14.25" x14ac:dyDescent="0.2">
      <c r="A6" s="15"/>
      <c r="B6" s="41" t="str">
        <f>CONCATENATE("______________________ ", IF(Source!AL12&lt;&gt;"", Source!AL12, ""))</f>
        <v xml:space="preserve">______________________ </v>
      </c>
      <c r="C6" s="41"/>
      <c r="D6" s="41"/>
      <c r="E6" s="41"/>
      <c r="F6" s="11"/>
      <c r="G6" s="41" t="str">
        <f>CONCATENATE("______________________ ", IF(Source!AH12&lt;&gt;"", Source!AH12, ""))</f>
        <v xml:space="preserve">______________________ </v>
      </c>
      <c r="H6" s="41"/>
      <c r="I6" s="41"/>
      <c r="J6" s="41"/>
      <c r="K6" s="41"/>
    </row>
    <row r="7" spans="1:11" ht="14.25" x14ac:dyDescent="0.2">
      <c r="A7" s="16"/>
      <c r="B7" s="48" t="s">
        <v>1014</v>
      </c>
      <c r="C7" s="48"/>
      <c r="D7" s="48"/>
      <c r="E7" s="48"/>
      <c r="F7" s="11"/>
      <c r="G7" s="48" t="s">
        <v>1014</v>
      </c>
      <c r="H7" s="48"/>
      <c r="I7" s="48"/>
      <c r="J7" s="48"/>
      <c r="K7" s="48"/>
    </row>
    <row r="9" spans="1:11" ht="14.25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15.75" x14ac:dyDescent="0.2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</row>
    <row r="11" spans="1:11" x14ac:dyDescent="0.2">
      <c r="A11" s="34" t="s">
        <v>1015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4.25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15.75" x14ac:dyDescent="0.25">
      <c r="A13" s="49" t="str">
        <f>CONCATENATE( "ЛОКАЛЬНАЯ СМЕТА № ",IF(Source!F20&lt;&gt;"Новая локальная смета", Source!F20, ""))</f>
        <v xml:space="preserve">ЛОКАЛЬНАЯ СМЕТА № 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</row>
    <row r="14" spans="1:11" x14ac:dyDescent="0.2">
      <c r="A14" s="45" t="s">
        <v>1016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</row>
    <row r="15" spans="1:11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18" hidden="1" x14ac:dyDescent="0.25">
      <c r="A16" s="43" t="str">
        <f>IF(Source!G20&lt;&gt;"Новая локальная смета", Source!G20, "")</f>
        <v/>
      </c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ht="14.25" hidden="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18" x14ac:dyDescent="0.25">
      <c r="A18" s="44" t="str">
        <f>IF(Source!G12&lt;&gt;"Новый объект", Source!G12, "")</f>
        <v>Сперанского АР (ТСН-2001 (Мосгосэкспертиза))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</row>
    <row r="19" spans="1:11" x14ac:dyDescent="0.2">
      <c r="A19" s="45" t="s">
        <v>1017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</row>
    <row r="20" spans="1:11" ht="14.25" x14ac:dyDescent="0.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14.25" x14ac:dyDescent="0.2">
      <c r="A21" s="47" t="str">
        <f>CONCATENATE( "Основание: чертежи № ", Source!J20)</f>
        <v xml:space="preserve">Основание: чертежи № 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 ht="28.5" x14ac:dyDescent="0.2">
      <c r="A22" s="11"/>
      <c r="B22" s="11"/>
      <c r="C22" s="11"/>
      <c r="D22" s="11"/>
      <c r="E22" s="11"/>
      <c r="F22" s="11"/>
      <c r="G22" s="11"/>
      <c r="H22" s="11"/>
      <c r="I22" s="17" t="s">
        <v>1018</v>
      </c>
      <c r="J22" s="17" t="s">
        <v>1019</v>
      </c>
      <c r="K22" s="11"/>
    </row>
    <row r="23" spans="1:11" ht="14.25" x14ac:dyDescent="0.2">
      <c r="A23" s="11"/>
      <c r="B23" s="11"/>
      <c r="C23" s="11"/>
      <c r="D23" s="11"/>
      <c r="E23" s="11"/>
      <c r="F23" s="41" t="s">
        <v>1020</v>
      </c>
      <c r="G23" s="41"/>
      <c r="H23" s="41"/>
      <c r="I23" s="18">
        <f>SUM(O32:O1491)/1000</f>
        <v>3508.9051000000004</v>
      </c>
      <c r="J23" s="18">
        <f>(Source!F696/1000)</f>
        <v>24555.434860000001</v>
      </c>
      <c r="K23" s="11" t="s">
        <v>1047</v>
      </c>
    </row>
    <row r="24" spans="1:11" ht="14.25" x14ac:dyDescent="0.2">
      <c r="A24" s="11"/>
      <c r="B24" s="11"/>
      <c r="C24" s="11"/>
      <c r="D24" s="11"/>
      <c r="E24" s="11"/>
      <c r="F24" s="41" t="s">
        <v>22</v>
      </c>
      <c r="G24" s="41"/>
      <c r="H24" s="41"/>
      <c r="I24" s="18">
        <f>SUM(X32:X1491)/1000</f>
        <v>3481.8262400000035</v>
      </c>
      <c r="J24" s="18">
        <f>(Source!F686)/1000</f>
        <v>24477.57836</v>
      </c>
      <c r="K24" s="11" t="s">
        <v>1047</v>
      </c>
    </row>
    <row r="25" spans="1:11" ht="14.25" x14ac:dyDescent="0.2">
      <c r="A25" s="11"/>
      <c r="B25" s="11"/>
      <c r="C25" s="11"/>
      <c r="D25" s="11"/>
      <c r="E25" s="11"/>
      <c r="F25" s="41" t="s">
        <v>1021</v>
      </c>
      <c r="G25" s="41"/>
      <c r="H25" s="41"/>
      <c r="I25" s="18">
        <f>SUM(Y32:Y1491)/1000</f>
        <v>0</v>
      </c>
      <c r="J25" s="18">
        <f>(Source!F687)/1000</f>
        <v>0</v>
      </c>
      <c r="K25" s="11" t="s">
        <v>1047</v>
      </c>
    </row>
    <row r="26" spans="1:11" ht="14.25" x14ac:dyDescent="0.2">
      <c r="A26" s="11"/>
      <c r="B26" s="11"/>
      <c r="C26" s="11"/>
      <c r="D26" s="11"/>
      <c r="E26" s="11"/>
      <c r="F26" s="41" t="s">
        <v>1022</v>
      </c>
      <c r="G26" s="41"/>
      <c r="H26" s="41"/>
      <c r="I26" s="18">
        <f>SUM(Z32:Z1491)/1000</f>
        <v>0</v>
      </c>
      <c r="J26" s="18">
        <f>(Source!F678)/1000</f>
        <v>0</v>
      </c>
      <c r="K26" s="11" t="s">
        <v>1047</v>
      </c>
    </row>
    <row r="27" spans="1:11" ht="14.25" x14ac:dyDescent="0.2">
      <c r="A27" s="11"/>
      <c r="B27" s="11"/>
      <c r="C27" s="11"/>
      <c r="D27" s="11"/>
      <c r="E27" s="11"/>
      <c r="F27" s="41" t="s">
        <v>712</v>
      </c>
      <c r="G27" s="41"/>
      <c r="H27" s="41"/>
      <c r="I27" s="18">
        <f>SUM(AA32:AA1491)/1000</f>
        <v>27.078859999999999</v>
      </c>
      <c r="J27" s="18">
        <f>(Source!F688+Source!F689)/1000</f>
        <v>77.856499999999997</v>
      </c>
      <c r="K27" s="11" t="s">
        <v>1047</v>
      </c>
    </row>
    <row r="28" spans="1:11" ht="14.25" x14ac:dyDescent="0.2">
      <c r="A28" s="11"/>
      <c r="B28" s="11"/>
      <c r="C28" s="11"/>
      <c r="D28" s="11"/>
      <c r="E28" s="11"/>
      <c r="F28" s="41" t="s">
        <v>1023</v>
      </c>
      <c r="G28" s="41"/>
      <c r="H28" s="41"/>
      <c r="I28" s="18">
        <f>SUM(W32:W1491)/1000</f>
        <v>315.22390000000007</v>
      </c>
      <c r="J28" s="18">
        <f>(Source!F684+ Source!F683)/1000</f>
        <v>5701.0880199999992</v>
      </c>
      <c r="K28" s="11" t="s">
        <v>1047</v>
      </c>
    </row>
    <row r="29" spans="1:11" ht="14.25" x14ac:dyDescent="0.2">
      <c r="A29" s="42" t="s">
        <v>1035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</row>
    <row r="30" spans="1:11" ht="57" x14ac:dyDescent="0.2">
      <c r="A30" s="19" t="s">
        <v>1024</v>
      </c>
      <c r="B30" s="19" t="s">
        <v>1025</v>
      </c>
      <c r="C30" s="19" t="s">
        <v>1026</v>
      </c>
      <c r="D30" s="19" t="s">
        <v>1027</v>
      </c>
      <c r="E30" s="19" t="s">
        <v>1028</v>
      </c>
      <c r="F30" s="19" t="s">
        <v>1029</v>
      </c>
      <c r="G30" s="20" t="s">
        <v>1030</v>
      </c>
      <c r="H30" s="20" t="s">
        <v>1031</v>
      </c>
      <c r="I30" s="19" t="s">
        <v>1032</v>
      </c>
      <c r="J30" s="19" t="s">
        <v>1033</v>
      </c>
      <c r="K30" s="19" t="s">
        <v>1034</v>
      </c>
    </row>
    <row r="31" spans="1:11" ht="14.25" x14ac:dyDescent="0.2">
      <c r="A31" s="19">
        <v>1</v>
      </c>
      <c r="B31" s="19">
        <v>2</v>
      </c>
      <c r="C31" s="19">
        <v>3</v>
      </c>
      <c r="D31" s="19">
        <v>4</v>
      </c>
      <c r="E31" s="19">
        <v>5</v>
      </c>
      <c r="F31" s="19">
        <v>6</v>
      </c>
      <c r="G31" s="19">
        <v>7</v>
      </c>
      <c r="H31" s="19">
        <v>8</v>
      </c>
      <c r="I31" s="19">
        <v>9</v>
      </c>
      <c r="J31" s="19">
        <v>10</v>
      </c>
      <c r="K31" s="19">
        <v>11</v>
      </c>
    </row>
    <row r="33" spans="1:27" ht="16.5" x14ac:dyDescent="0.25">
      <c r="A33" s="40" t="str">
        <f>CONCATENATE("Раздел: ",IF(Source!G24&lt;&gt;"Новый раздел", Source!G24, ""))</f>
        <v>Раздел: АР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</row>
    <row r="35" spans="1:27" ht="16.5" x14ac:dyDescent="0.25">
      <c r="A35" s="40" t="str">
        <f>CONCATENATE("Подраздел: ",IF(Source!G28&lt;&gt;"Новый подраздел", Source!G28, ""))</f>
        <v>Подраздел: Потолки 1 этаж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1:27" ht="42.75" x14ac:dyDescent="0.2">
      <c r="A36" s="21" t="str">
        <f>Source!E32</f>
        <v>1</v>
      </c>
      <c r="B36" s="22" t="str">
        <f>Source!F32</f>
        <v>3.9-51-1</v>
      </c>
      <c r="C36" s="22" t="str">
        <f>Source!G32</f>
        <v>Монтаж подвесных потолков из алюминиевых перфорированных или сплошных реек</v>
      </c>
      <c r="D36" s="23" t="str">
        <f>Source!H32</f>
        <v>100 м2</v>
      </c>
      <c r="E36" s="10">
        <f>Source!I32</f>
        <v>1.9168000000000001</v>
      </c>
      <c r="F36" s="25"/>
      <c r="G36" s="24"/>
      <c r="H36" s="10"/>
      <c r="I36" s="26"/>
      <c r="J36" s="10"/>
      <c r="K36" s="26"/>
      <c r="Q36">
        <f>ROUND((Source!DN32/100)*ROUND((Source!AF32*Source!AV32)*Source!I32, 2), 2)</f>
        <v>9645.66</v>
      </c>
      <c r="R36">
        <f>Source!X32</f>
        <v>151561.74</v>
      </c>
      <c r="S36">
        <f>ROUND((Source!DO32/100)*ROUND((Source!AF32*Source!AV32)*Source!I32, 2), 2)</f>
        <v>7943.49</v>
      </c>
      <c r="T36">
        <f>Source!Y32</f>
        <v>92621.06</v>
      </c>
      <c r="U36">
        <f>ROUND((175/100)*ROUND((Source!AE32*Source!AV32)*Source!I32, 2), 2)</f>
        <v>283.24</v>
      </c>
      <c r="V36">
        <f>ROUND((167/100)*ROUND(Source!CS32*Source!I32, 2), 2)</f>
        <v>270.29000000000002</v>
      </c>
    </row>
    <row r="37" spans="1:27" ht="14.25" x14ac:dyDescent="0.2">
      <c r="A37" s="21"/>
      <c r="B37" s="22"/>
      <c r="C37" s="52" t="s">
        <v>1036</v>
      </c>
      <c r="D37" s="53"/>
      <c r="E37" s="54"/>
      <c r="F37" s="55">
        <f>Source!AO32</f>
        <v>5148</v>
      </c>
      <c r="G37" s="56" t="str">
        <f>Source!DG32</f>
        <v>*1,15</v>
      </c>
      <c r="H37" s="54">
        <f>Source!AV32</f>
        <v>1</v>
      </c>
      <c r="I37" s="58">
        <f>ROUND((Source!AF32*Source!AV32)*Source!I32, 2)</f>
        <v>11347.84</v>
      </c>
      <c r="J37" s="54">
        <f>IF(Source!BA32&lt;&gt; 0, Source!BA32, 1)</f>
        <v>18.55</v>
      </c>
      <c r="K37" s="58">
        <f>Source!S32</f>
        <v>210502.42</v>
      </c>
      <c r="W37">
        <f>I37</f>
        <v>11347.84</v>
      </c>
    </row>
    <row r="38" spans="1:27" ht="14.25" x14ac:dyDescent="0.2">
      <c r="A38" s="21"/>
      <c r="B38" s="22"/>
      <c r="C38" s="22" t="s">
        <v>1037</v>
      </c>
      <c r="D38" s="23"/>
      <c r="E38" s="10"/>
      <c r="F38" s="25">
        <f>Source!AM32</f>
        <v>339.47</v>
      </c>
      <c r="G38" s="24" t="str">
        <f>Source!DE32</f>
        <v>*1,25</v>
      </c>
      <c r="H38" s="10">
        <f>Source!AV32</f>
        <v>1</v>
      </c>
      <c r="I38" s="26">
        <f>ROUND((Source!AD32*Source!AV32)*Source!I32, 2)</f>
        <v>813.37</v>
      </c>
      <c r="J38" s="10">
        <f>IF(Source!BB32&lt;&gt; 0, Source!BB32, 1)</f>
        <v>6.3</v>
      </c>
      <c r="K38" s="26">
        <f>Source!Q32</f>
        <v>5124.2299999999996</v>
      </c>
    </row>
    <row r="39" spans="1:27" ht="14.25" x14ac:dyDescent="0.2">
      <c r="A39" s="21"/>
      <c r="B39" s="22"/>
      <c r="C39" s="52" t="s">
        <v>1038</v>
      </c>
      <c r="D39" s="53"/>
      <c r="E39" s="54"/>
      <c r="F39" s="55">
        <f>Source!AN32</f>
        <v>67.55</v>
      </c>
      <c r="G39" s="56" t="str">
        <f>Source!DF32</f>
        <v>*1,25</v>
      </c>
      <c r="H39" s="54">
        <f>Source!AV32</f>
        <v>1</v>
      </c>
      <c r="I39" s="57">
        <f>ROUND((Source!AE32*Source!AV32)*Source!I32, 2)</f>
        <v>161.85</v>
      </c>
      <c r="J39" s="54">
        <f>IF(Source!BS32&lt;&gt; 0, Source!BS32, 1)</f>
        <v>1</v>
      </c>
      <c r="K39" s="57">
        <f>Source!R32</f>
        <v>161.85</v>
      </c>
      <c r="W39">
        <f>I39</f>
        <v>161.85</v>
      </c>
    </row>
    <row r="40" spans="1:27" ht="14.25" x14ac:dyDescent="0.2">
      <c r="A40" s="21"/>
      <c r="B40" s="22"/>
      <c r="C40" s="22" t="s">
        <v>1039</v>
      </c>
      <c r="D40" s="23"/>
      <c r="E40" s="10"/>
      <c r="F40" s="25">
        <f>Source!AL32</f>
        <v>378.89</v>
      </c>
      <c r="G40" s="24" t="str">
        <f>Source!DD32</f>
        <v/>
      </c>
      <c r="H40" s="10">
        <f>Source!AW32</f>
        <v>1</v>
      </c>
      <c r="I40" s="26">
        <f>ROUND((Source!AC32*Source!AW32)*Source!I32, 2)</f>
        <v>726.26</v>
      </c>
      <c r="J40" s="10">
        <f>IF(Source!BC32&lt;&gt; 0, Source!BC32, 1)</f>
        <v>6.2</v>
      </c>
      <c r="K40" s="26">
        <f>Source!P32</f>
        <v>4502.79</v>
      </c>
    </row>
    <row r="41" spans="1:27" ht="85.5" x14ac:dyDescent="0.2">
      <c r="A41" s="21" t="str">
        <f>Source!E33</f>
        <v>1,1</v>
      </c>
      <c r="B41" s="22" t="str">
        <f>Source!F33</f>
        <v>1.6-2-106</v>
      </c>
      <c r="C41" s="22" t="str">
        <f>Source!G33</f>
        <v>Потолки реечные подвесные из алюминиевых профилей с защитно-декоративным покрытием, ширина рейки 150 мм, без перфорации, окрашенные порошковой эмалью, цвет белый</v>
      </c>
      <c r="D41" s="23" t="str">
        <f>Source!H33</f>
        <v>м2</v>
      </c>
      <c r="E41" s="10">
        <f>Source!I33</f>
        <v>201.26</v>
      </c>
      <c r="F41" s="25">
        <f>Source!AK33</f>
        <v>169.87</v>
      </c>
      <c r="G41" s="28" t="s">
        <v>3</v>
      </c>
      <c r="H41" s="10">
        <f>Source!AW33</f>
        <v>1</v>
      </c>
      <c r="I41" s="26">
        <f>ROUND((Source!AC33*Source!AW33)*Source!I33, 2)+ROUND((Source!AD33*Source!AV33)*Source!I33, 2)+ROUND((Source!AF33*Source!AV33)*Source!I33, 2)</f>
        <v>34188.04</v>
      </c>
      <c r="J41" s="10">
        <f>IF(Source!BC33&lt;&gt; 0, Source!BC33, 1)</f>
        <v>3.2</v>
      </c>
      <c r="K41" s="26">
        <f>Source!O33</f>
        <v>109401.72</v>
      </c>
      <c r="Q41">
        <f>ROUND((Source!DN33/100)*ROUND((Source!AF33*Source!AV33)*Source!I33, 2), 2)</f>
        <v>0</v>
      </c>
      <c r="R41">
        <f>Source!X33</f>
        <v>0</v>
      </c>
      <c r="S41">
        <f>ROUND((Source!DO33/100)*ROUND((Source!AF33*Source!AV33)*Source!I33, 2), 2)</f>
        <v>0</v>
      </c>
      <c r="T41">
        <f>Source!Y33</f>
        <v>0</v>
      </c>
      <c r="U41">
        <f>ROUND((175/100)*ROUND((Source!AE33*Source!AV33)*Source!I33, 2), 2)</f>
        <v>0</v>
      </c>
      <c r="V41">
        <f>ROUND((167/100)*ROUND(Source!CS33*Source!I33, 2), 2)</f>
        <v>0</v>
      </c>
      <c r="X41">
        <f>IF(Source!BI33&lt;=1,I41, 0)</f>
        <v>34188.04</v>
      </c>
      <c r="Y41">
        <f>IF(Source!BI33=2,I41, 0)</f>
        <v>0</v>
      </c>
      <c r="Z41">
        <f>IF(Source!BI33=3,I41, 0)</f>
        <v>0</v>
      </c>
      <c r="AA41">
        <f>IF(Source!BI33=4,I41, 0)</f>
        <v>0</v>
      </c>
    </row>
    <row r="42" spans="1:27" ht="14.25" x14ac:dyDescent="0.2">
      <c r="A42" s="21"/>
      <c r="B42" s="22"/>
      <c r="C42" s="22" t="s">
        <v>1040</v>
      </c>
      <c r="D42" s="23" t="s">
        <v>1041</v>
      </c>
      <c r="E42" s="10">
        <f>Source!DN32</f>
        <v>85</v>
      </c>
      <c r="F42" s="25"/>
      <c r="G42" s="24"/>
      <c r="H42" s="10"/>
      <c r="I42" s="26">
        <f>SUM(Q36:Q41)</f>
        <v>9645.66</v>
      </c>
      <c r="J42" s="10">
        <f>Source!BZ32</f>
        <v>72</v>
      </c>
      <c r="K42" s="26">
        <f>SUM(R36:R41)</f>
        <v>151561.74</v>
      </c>
    </row>
    <row r="43" spans="1:27" ht="14.25" x14ac:dyDescent="0.2">
      <c r="A43" s="21"/>
      <c r="B43" s="22"/>
      <c r="C43" s="22" t="s">
        <v>1042</v>
      </c>
      <c r="D43" s="23" t="s">
        <v>1041</v>
      </c>
      <c r="E43" s="10">
        <f>Source!DO32</f>
        <v>70</v>
      </c>
      <c r="F43" s="25"/>
      <c r="G43" s="24"/>
      <c r="H43" s="10"/>
      <c r="I43" s="26">
        <f>SUM(S36:S42)</f>
        <v>7943.49</v>
      </c>
      <c r="J43" s="10">
        <f>Source!CA32</f>
        <v>44</v>
      </c>
      <c r="K43" s="26">
        <f>SUM(T36:T42)</f>
        <v>92621.06</v>
      </c>
    </row>
    <row r="44" spans="1:27" ht="14.25" x14ac:dyDescent="0.2">
      <c r="A44" s="21"/>
      <c r="B44" s="22"/>
      <c r="C44" s="22" t="s">
        <v>1043</v>
      </c>
      <c r="D44" s="23" t="s">
        <v>1041</v>
      </c>
      <c r="E44" s="10">
        <f>175</f>
        <v>175</v>
      </c>
      <c r="F44" s="25"/>
      <c r="G44" s="24"/>
      <c r="H44" s="10"/>
      <c r="I44" s="26">
        <f>SUM(U36:U43)</f>
        <v>283.24</v>
      </c>
      <c r="J44" s="10">
        <f>167</f>
        <v>167</v>
      </c>
      <c r="K44" s="26">
        <f>SUM(V36:V43)</f>
        <v>270.29000000000002</v>
      </c>
    </row>
    <row r="45" spans="1:27" ht="14.25" x14ac:dyDescent="0.2">
      <c r="A45" s="21"/>
      <c r="B45" s="22"/>
      <c r="C45" s="22" t="s">
        <v>1044</v>
      </c>
      <c r="D45" s="23" t="s">
        <v>1045</v>
      </c>
      <c r="E45" s="10">
        <f>Source!AQ32</f>
        <v>390</v>
      </c>
      <c r="F45" s="25"/>
      <c r="G45" s="24" t="str">
        <f>Source!DI32</f>
        <v>*1,15</v>
      </c>
      <c r="H45" s="10">
        <f>Source!AV32</f>
        <v>1</v>
      </c>
      <c r="I45" s="26">
        <f>Source!U32</f>
        <v>859.68479999999988</v>
      </c>
      <c r="J45" s="10"/>
      <c r="K45" s="26"/>
    </row>
    <row r="46" spans="1:27" ht="15" x14ac:dyDescent="0.25">
      <c r="A46" s="30"/>
      <c r="B46" s="30"/>
      <c r="C46" s="30"/>
      <c r="D46" s="30"/>
      <c r="E46" s="30"/>
      <c r="F46" s="30"/>
      <c r="G46" s="30"/>
      <c r="H46" s="39">
        <f>I37+I38+I40+I42+I43+I44+SUM(I41:I41)</f>
        <v>64947.900000000009</v>
      </c>
      <c r="I46" s="39"/>
      <c r="J46" s="39">
        <f>K37+K38+K40+K42+K43+K44+SUM(K41:K41)</f>
        <v>573984.25</v>
      </c>
      <c r="K46" s="39"/>
      <c r="O46" s="29">
        <f>I37+I38+I40+I42+I43+I44+SUM(I41:I41)</f>
        <v>64947.900000000009</v>
      </c>
      <c r="P46" s="29">
        <f>K37+K38+K40+K42+K43+K44+SUM(K41:K41)</f>
        <v>573984.25</v>
      </c>
      <c r="X46">
        <f>IF(Source!BI32&lt;=1,I37+I38+I40+I42+I43+I44-0, 0)</f>
        <v>30759.860000000004</v>
      </c>
      <c r="Y46">
        <f>IF(Source!BI32=2,I37+I38+I40+I42+I43+I44-0, 0)</f>
        <v>0</v>
      </c>
      <c r="Z46">
        <f>IF(Source!BI32=3,I37+I38+I40+I42+I43+I44-0, 0)</f>
        <v>0</v>
      </c>
      <c r="AA46">
        <f>IF(Source!BI32=4,I37+I38+I40+I42+I43+I44,0)</f>
        <v>0</v>
      </c>
    </row>
    <row r="47" spans="1:27" ht="71.25" x14ac:dyDescent="0.2">
      <c r="A47" s="21" t="str">
        <f>Source!E34</f>
        <v>2</v>
      </c>
      <c r="B47" s="22" t="str">
        <f>Source!F34</f>
        <v>3.15-29-1</v>
      </c>
      <c r="C47" s="22" t="str">
        <f>Source!G34</f>
        <v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v>
      </c>
      <c r="D47" s="23" t="str">
        <f>Source!H34</f>
        <v>100 м2</v>
      </c>
      <c r="E47" s="10">
        <f>Source!I34</f>
        <v>1.1757</v>
      </c>
      <c r="F47" s="25"/>
      <c r="G47" s="24"/>
      <c r="H47" s="10"/>
      <c r="I47" s="26"/>
      <c r="J47" s="10"/>
      <c r="K47" s="26"/>
      <c r="Q47">
        <f>ROUND((Source!DN34/100)*ROUND((Source!AF34*Source!AV34)*Source!I34, 2), 2)</f>
        <v>2831.74</v>
      </c>
      <c r="R47">
        <f>Source!X34</f>
        <v>45174.81</v>
      </c>
      <c r="S47">
        <f>ROUND((Source!DO34/100)*ROUND((Source!AF34*Source!AV34)*Source!I34, 2), 2)</f>
        <v>1812.31</v>
      </c>
      <c r="T47">
        <f>Source!Y34</f>
        <v>23112.69</v>
      </c>
      <c r="U47">
        <f>ROUND((175/100)*ROUND((Source!AE34*Source!AV34)*Source!I34, 2), 2)</f>
        <v>10.119999999999999</v>
      </c>
      <c r="V47">
        <f>ROUND((167/100)*ROUND(Source!CS34*Source!I34, 2), 2)</f>
        <v>9.65</v>
      </c>
    </row>
    <row r="48" spans="1:27" ht="14.25" x14ac:dyDescent="0.2">
      <c r="A48" s="21"/>
      <c r="B48" s="22"/>
      <c r="C48" s="22" t="s">
        <v>1036</v>
      </c>
      <c r="D48" s="23"/>
      <c r="E48" s="10"/>
      <c r="F48" s="25">
        <f>Source!AO34</f>
        <v>2094.4</v>
      </c>
      <c r="G48" s="24" t="str">
        <f>Source!DG34</f>
        <v>*1,15</v>
      </c>
      <c r="H48" s="10">
        <f>Source!AV34</f>
        <v>1</v>
      </c>
      <c r="I48" s="26">
        <f>ROUND((Source!AF34*Source!AV34)*Source!I34, 2)</f>
        <v>2831.74</v>
      </c>
      <c r="J48" s="10">
        <f>IF(Source!BA34&lt;&gt; 0, Source!BA34, 1)</f>
        <v>18.55</v>
      </c>
      <c r="K48" s="26">
        <f>Source!S34</f>
        <v>52528.85</v>
      </c>
      <c r="W48">
        <f>I48</f>
        <v>2831.74</v>
      </c>
    </row>
    <row r="49" spans="1:27" ht="14.25" x14ac:dyDescent="0.2">
      <c r="A49" s="21"/>
      <c r="B49" s="22"/>
      <c r="C49" s="22" t="s">
        <v>1037</v>
      </c>
      <c r="D49" s="23"/>
      <c r="E49" s="10"/>
      <c r="F49" s="25">
        <f>Source!AM34</f>
        <v>19.66</v>
      </c>
      <c r="G49" s="24" t="str">
        <f>Source!DE34</f>
        <v>*1,25</v>
      </c>
      <c r="H49" s="10">
        <f>Source!AV34</f>
        <v>1</v>
      </c>
      <c r="I49" s="26">
        <f>ROUND((Source!AD34*Source!AV34)*Source!I34, 2)</f>
        <v>28.89</v>
      </c>
      <c r="J49" s="10">
        <f>IF(Source!BB34&lt;&gt; 0, Source!BB34, 1)</f>
        <v>8.0399999999999991</v>
      </c>
      <c r="K49" s="26">
        <f>Source!Q34</f>
        <v>232.3</v>
      </c>
    </row>
    <row r="50" spans="1:27" ht="14.25" x14ac:dyDescent="0.2">
      <c r="A50" s="21"/>
      <c r="B50" s="22"/>
      <c r="C50" s="22" t="s">
        <v>1038</v>
      </c>
      <c r="D50" s="23"/>
      <c r="E50" s="10"/>
      <c r="F50" s="25">
        <f>Source!AN34</f>
        <v>3.93</v>
      </c>
      <c r="G50" s="24" t="str">
        <f>Source!DF34</f>
        <v>*1,25</v>
      </c>
      <c r="H50" s="10">
        <f>Source!AV34</f>
        <v>1</v>
      </c>
      <c r="I50" s="27">
        <f>ROUND((Source!AE34*Source!AV34)*Source!I34, 2)</f>
        <v>5.78</v>
      </c>
      <c r="J50" s="10">
        <f>IF(Source!BS34&lt;&gt; 0, Source!BS34, 1)</f>
        <v>1</v>
      </c>
      <c r="K50" s="27">
        <f>Source!R34</f>
        <v>5.78</v>
      </c>
      <c r="W50">
        <f>I50</f>
        <v>5.78</v>
      </c>
    </row>
    <row r="51" spans="1:27" ht="14.25" x14ac:dyDescent="0.2">
      <c r="A51" s="21"/>
      <c r="B51" s="22"/>
      <c r="C51" s="22" t="s">
        <v>1039</v>
      </c>
      <c r="D51" s="23"/>
      <c r="E51" s="10"/>
      <c r="F51" s="25">
        <f>Source!AL34</f>
        <v>51.82</v>
      </c>
      <c r="G51" s="24" t="str">
        <f>Source!DD34</f>
        <v/>
      </c>
      <c r="H51" s="10">
        <f>Source!AW34</f>
        <v>1</v>
      </c>
      <c r="I51" s="26">
        <f>ROUND((Source!AC34*Source!AW34)*Source!I34, 2)</f>
        <v>60.92</v>
      </c>
      <c r="J51" s="10">
        <f>IF(Source!BC34&lt;&gt; 0, Source!BC34, 1)</f>
        <v>4.38</v>
      </c>
      <c r="K51" s="26">
        <f>Source!P34</f>
        <v>266.85000000000002</v>
      </c>
    </row>
    <row r="52" spans="1:27" ht="28.5" x14ac:dyDescent="0.2">
      <c r="A52" s="21" t="str">
        <f>Source!E35</f>
        <v>2,1</v>
      </c>
      <c r="B52" s="22" t="str">
        <f>Source!F35</f>
        <v>1.6-1-291</v>
      </c>
      <c r="C52" s="22" t="str">
        <f>Source!G35</f>
        <v>Каркасы подвесных потолков с подвесками и деталями крепления</v>
      </c>
      <c r="D52" s="23" t="str">
        <f>Source!H35</f>
        <v>т</v>
      </c>
      <c r="E52" s="10">
        <f>Source!I35</f>
        <v>0.41150000000000003</v>
      </c>
      <c r="F52" s="25">
        <f>Source!AK35</f>
        <v>19485.54</v>
      </c>
      <c r="G52" s="28" t="s">
        <v>3</v>
      </c>
      <c r="H52" s="10">
        <f>Source!AW35</f>
        <v>1</v>
      </c>
      <c r="I52" s="26">
        <f>ROUND((Source!AC35*Source!AW35)*Source!I35, 2)+ROUND((Source!AD35*Source!AV35)*Source!I35, 2)+ROUND((Source!AF35*Source!AV35)*Source!I35, 2)</f>
        <v>8018.3</v>
      </c>
      <c r="J52" s="10">
        <f>IF(Source!BC35&lt;&gt; 0, Source!BC35, 1)</f>
        <v>3.27</v>
      </c>
      <c r="K52" s="26">
        <f>Source!O35</f>
        <v>26219.84</v>
      </c>
      <c r="Q52">
        <f>ROUND((Source!DN35/100)*ROUND((Source!AF35*Source!AV35)*Source!I35, 2), 2)</f>
        <v>0</v>
      </c>
      <c r="R52">
        <f>Source!X35</f>
        <v>0</v>
      </c>
      <c r="S52">
        <f>ROUND((Source!DO35/100)*ROUND((Source!AF35*Source!AV35)*Source!I35, 2), 2)</f>
        <v>0</v>
      </c>
      <c r="T52">
        <f>Source!Y35</f>
        <v>0</v>
      </c>
      <c r="U52">
        <f>ROUND((175/100)*ROUND((Source!AE35*Source!AV35)*Source!I35, 2), 2)</f>
        <v>0</v>
      </c>
      <c r="V52">
        <f>ROUND((167/100)*ROUND(Source!CS35*Source!I35, 2), 2)</f>
        <v>0</v>
      </c>
      <c r="X52">
        <f>IF(Source!BI35&lt;=1,I52, 0)</f>
        <v>8018.3</v>
      </c>
      <c r="Y52">
        <f>IF(Source!BI35=2,I52, 0)</f>
        <v>0</v>
      </c>
      <c r="Z52">
        <f>IF(Source!BI35=3,I52, 0)</f>
        <v>0</v>
      </c>
      <c r="AA52">
        <f>IF(Source!BI35=4,I52, 0)</f>
        <v>0</v>
      </c>
    </row>
    <row r="53" spans="1:27" ht="28.5" x14ac:dyDescent="0.2">
      <c r="A53" s="21" t="str">
        <f>Source!E36</f>
        <v>2,2</v>
      </c>
      <c r="B53" s="22" t="str">
        <f>Source!F36</f>
        <v>Прайс стр. 14</v>
      </c>
      <c r="C53" s="22" t="str">
        <f>Source!G36</f>
        <v>Подвесной потолок ARMSTRONG NEWTONE</v>
      </c>
      <c r="D53" s="23" t="str">
        <f>Source!H36</f>
        <v>м2</v>
      </c>
      <c r="E53" s="10">
        <f>Source!I36</f>
        <v>123.45</v>
      </c>
      <c r="F53" s="25">
        <f>Source!AK36</f>
        <v>247.6</v>
      </c>
      <c r="G53" s="28" t="s">
        <v>44</v>
      </c>
      <c r="H53" s="10">
        <f>Source!AW36</f>
        <v>1</v>
      </c>
      <c r="I53" s="26">
        <f>ROUND((Source!AC36*Source!AW36)*Source!I36, 2)+ROUND((Source!AD36*Source!AV36)*Source!I36, 2)+ROUND((Source!AF36*Source!AV36)*Source!I36, 2)</f>
        <v>31177.54</v>
      </c>
      <c r="J53" s="10">
        <f>IF(Source!BC36&lt;&gt; 0, Source!BC36, 1)</f>
        <v>5.23</v>
      </c>
      <c r="K53" s="26">
        <f>Source!O36</f>
        <v>163058.56</v>
      </c>
      <c r="Q53">
        <f>ROUND((Source!DN36/100)*ROUND((Source!AF36*Source!AV36)*Source!I36, 2), 2)</f>
        <v>0</v>
      </c>
      <c r="R53">
        <f>Source!X36</f>
        <v>0</v>
      </c>
      <c r="S53">
        <f>ROUND((Source!DO36/100)*ROUND((Source!AF36*Source!AV36)*Source!I36, 2), 2)</f>
        <v>0</v>
      </c>
      <c r="T53">
        <f>Source!Y36</f>
        <v>0</v>
      </c>
      <c r="U53">
        <f>ROUND((175/100)*ROUND((Source!AE36*Source!AV36)*Source!I36, 2), 2)</f>
        <v>0</v>
      </c>
      <c r="V53">
        <f>ROUND((167/100)*ROUND(Source!CS36*Source!I36, 2), 2)</f>
        <v>0</v>
      </c>
      <c r="X53">
        <f>IF(Source!BI36&lt;=1,I53, 0)</f>
        <v>31177.54</v>
      </c>
      <c r="Y53">
        <f>IF(Source!BI36=2,I53, 0)</f>
        <v>0</v>
      </c>
      <c r="Z53">
        <f>IF(Source!BI36=3,I53, 0)</f>
        <v>0</v>
      </c>
      <c r="AA53">
        <f>IF(Source!BI36=4,I53, 0)</f>
        <v>0</v>
      </c>
    </row>
    <row r="54" spans="1:27" ht="14.25" x14ac:dyDescent="0.2">
      <c r="A54" s="21"/>
      <c r="B54" s="22"/>
      <c r="C54" s="22" t="s">
        <v>1040</v>
      </c>
      <c r="D54" s="23" t="s">
        <v>1041</v>
      </c>
      <c r="E54" s="10">
        <f>Source!DN34</f>
        <v>100</v>
      </c>
      <c r="F54" s="25"/>
      <c r="G54" s="24"/>
      <c r="H54" s="10"/>
      <c r="I54" s="26">
        <f>SUM(Q47:Q53)</f>
        <v>2831.74</v>
      </c>
      <c r="J54" s="10">
        <f>Source!BZ34</f>
        <v>86</v>
      </c>
      <c r="K54" s="26">
        <f>SUM(R47:R53)</f>
        <v>45174.81</v>
      </c>
    </row>
    <row r="55" spans="1:27" ht="14.25" x14ac:dyDescent="0.2">
      <c r="A55" s="21"/>
      <c r="B55" s="22"/>
      <c r="C55" s="22" t="s">
        <v>1042</v>
      </c>
      <c r="D55" s="23" t="s">
        <v>1041</v>
      </c>
      <c r="E55" s="10">
        <f>Source!DO34</f>
        <v>64</v>
      </c>
      <c r="F55" s="25"/>
      <c r="G55" s="24"/>
      <c r="H55" s="10"/>
      <c r="I55" s="26">
        <f>SUM(S47:S54)</f>
        <v>1812.31</v>
      </c>
      <c r="J55" s="10">
        <f>Source!CA34</f>
        <v>44</v>
      </c>
      <c r="K55" s="26">
        <f>SUM(T47:T54)</f>
        <v>23112.69</v>
      </c>
    </row>
    <row r="56" spans="1:27" ht="14.25" x14ac:dyDescent="0.2">
      <c r="A56" s="21"/>
      <c r="B56" s="22"/>
      <c r="C56" s="22" t="s">
        <v>1043</v>
      </c>
      <c r="D56" s="23" t="s">
        <v>1041</v>
      </c>
      <c r="E56" s="10">
        <f>175</f>
        <v>175</v>
      </c>
      <c r="F56" s="25"/>
      <c r="G56" s="24"/>
      <c r="H56" s="10"/>
      <c r="I56" s="26">
        <f>SUM(U47:U55)</f>
        <v>10.119999999999999</v>
      </c>
      <c r="J56" s="10">
        <f>167</f>
        <v>167</v>
      </c>
      <c r="K56" s="26">
        <f>SUM(V47:V55)</f>
        <v>9.65</v>
      </c>
    </row>
    <row r="57" spans="1:27" ht="14.25" x14ac:dyDescent="0.2">
      <c r="A57" s="21"/>
      <c r="B57" s="22"/>
      <c r="C57" s="22" t="s">
        <v>1044</v>
      </c>
      <c r="D57" s="23" t="s">
        <v>1045</v>
      </c>
      <c r="E57" s="10">
        <f>Source!AQ34</f>
        <v>176</v>
      </c>
      <c r="F57" s="25"/>
      <c r="G57" s="24" t="str">
        <f>Source!DI34</f>
        <v>*1,15</v>
      </c>
      <c r="H57" s="10">
        <f>Source!AV34</f>
        <v>1</v>
      </c>
      <c r="I57" s="26">
        <f>Source!U34</f>
        <v>237.96167999999997</v>
      </c>
      <c r="J57" s="10"/>
      <c r="K57" s="26"/>
    </row>
    <row r="58" spans="1:27" ht="15" x14ac:dyDescent="0.25">
      <c r="A58" s="30"/>
      <c r="B58" s="30"/>
      <c r="C58" s="30"/>
      <c r="D58" s="30"/>
      <c r="E58" s="30"/>
      <c r="F58" s="30"/>
      <c r="G58" s="30"/>
      <c r="H58" s="39">
        <f>I48+I49+I51+I54+I55+I56+SUM(I52:I53)</f>
        <v>46771.560000000005</v>
      </c>
      <c r="I58" s="39"/>
      <c r="J58" s="39">
        <f>K48+K49+K51+K54+K55+K56+SUM(K52:K53)</f>
        <v>310603.55</v>
      </c>
      <c r="K58" s="39"/>
      <c r="O58" s="29">
        <f>I48+I49+I51+I54+I55+I56+SUM(I52:I53)</f>
        <v>46771.560000000005</v>
      </c>
      <c r="P58" s="29">
        <f>K48+K49+K51+K54+K55+K56+SUM(K52:K53)</f>
        <v>310603.55</v>
      </c>
      <c r="X58">
        <f>IF(Source!BI34&lt;=1,I48+I49+I51+I54+I55+I56-0, 0)</f>
        <v>7575.7199999999984</v>
      </c>
      <c r="Y58">
        <f>IF(Source!BI34=2,I48+I49+I51+I54+I55+I56-0, 0)</f>
        <v>0</v>
      </c>
      <c r="Z58">
        <f>IF(Source!BI34=3,I48+I49+I51+I54+I55+I56-0, 0)</f>
        <v>0</v>
      </c>
      <c r="AA58">
        <f>IF(Source!BI34=4,I48+I49+I51+I54+I55+I56,0)</f>
        <v>0</v>
      </c>
    </row>
    <row r="59" spans="1:27" ht="71.25" x14ac:dyDescent="0.2">
      <c r="A59" s="21" t="str">
        <f>Source!E37</f>
        <v>3</v>
      </c>
      <c r="B59" s="22" t="str">
        <f>Source!F37</f>
        <v>3.15-29-1</v>
      </c>
      <c r="C59" s="22" t="str">
        <f>Source!G37</f>
        <v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v>
      </c>
      <c r="D59" s="23" t="str">
        <f>Source!H37</f>
        <v>100 м2</v>
      </c>
      <c r="E59" s="10">
        <f>Source!I37</f>
        <v>4.9372999999999996</v>
      </c>
      <c r="F59" s="25"/>
      <c r="G59" s="24"/>
      <c r="H59" s="10"/>
      <c r="I59" s="26"/>
      <c r="J59" s="10"/>
      <c r="K59" s="26"/>
      <c r="Q59">
        <f>ROUND((Source!DN37/100)*ROUND((Source!AF37*Source!AV37)*Source!I37, 2), 2)</f>
        <v>11891.78</v>
      </c>
      <c r="R59">
        <f>Source!X37</f>
        <v>189709.62</v>
      </c>
      <c r="S59">
        <f>ROUND((Source!DO37/100)*ROUND((Source!AF37*Source!AV37)*Source!I37, 2), 2)</f>
        <v>7610.74</v>
      </c>
      <c r="T59">
        <f>Source!Y37</f>
        <v>97060.74</v>
      </c>
      <c r="U59">
        <f>ROUND((175/100)*ROUND((Source!AE37*Source!AV37)*Source!I37, 2), 2)</f>
        <v>42.44</v>
      </c>
      <c r="V59">
        <f>ROUND((167/100)*ROUND(Source!CS37*Source!I37, 2), 2)</f>
        <v>40.5</v>
      </c>
    </row>
    <row r="60" spans="1:27" ht="14.25" x14ac:dyDescent="0.2">
      <c r="A60" s="21"/>
      <c r="B60" s="22"/>
      <c r="C60" s="22" t="s">
        <v>1036</v>
      </c>
      <c r="D60" s="23"/>
      <c r="E60" s="10"/>
      <c r="F60" s="25">
        <f>Source!AO37</f>
        <v>2094.4</v>
      </c>
      <c r="G60" s="24" t="str">
        <f>Source!DG37</f>
        <v>*1,15</v>
      </c>
      <c r="H60" s="10">
        <f>Source!AV37</f>
        <v>1</v>
      </c>
      <c r="I60" s="26">
        <f>ROUND((Source!AF37*Source!AV37)*Source!I37, 2)</f>
        <v>11891.78</v>
      </c>
      <c r="J60" s="10">
        <f>IF(Source!BA37&lt;&gt; 0, Source!BA37, 1)</f>
        <v>18.55</v>
      </c>
      <c r="K60" s="26">
        <f>Source!S37</f>
        <v>220592.58</v>
      </c>
      <c r="W60">
        <f>I60</f>
        <v>11891.78</v>
      </c>
    </row>
    <row r="61" spans="1:27" ht="14.25" x14ac:dyDescent="0.2">
      <c r="A61" s="21"/>
      <c r="B61" s="22"/>
      <c r="C61" s="22" t="s">
        <v>1037</v>
      </c>
      <c r="D61" s="23"/>
      <c r="E61" s="10"/>
      <c r="F61" s="25">
        <f>Source!AM37</f>
        <v>19.66</v>
      </c>
      <c r="G61" s="24" t="str">
        <f>Source!DE37</f>
        <v>*1,25</v>
      </c>
      <c r="H61" s="10">
        <f>Source!AV37</f>
        <v>1</v>
      </c>
      <c r="I61" s="26">
        <f>ROUND((Source!AD37*Source!AV37)*Source!I37, 2)</f>
        <v>121.33</v>
      </c>
      <c r="J61" s="10">
        <f>IF(Source!BB37&lt;&gt; 0, Source!BB37, 1)</f>
        <v>8.0399999999999991</v>
      </c>
      <c r="K61" s="26">
        <f>Source!Q37</f>
        <v>975.53</v>
      </c>
    </row>
    <row r="62" spans="1:27" ht="14.25" x14ac:dyDescent="0.2">
      <c r="A62" s="21"/>
      <c r="B62" s="22"/>
      <c r="C62" s="22" t="s">
        <v>1038</v>
      </c>
      <c r="D62" s="23"/>
      <c r="E62" s="10"/>
      <c r="F62" s="25">
        <f>Source!AN37</f>
        <v>3.93</v>
      </c>
      <c r="G62" s="24" t="str">
        <f>Source!DF37</f>
        <v>*1,25</v>
      </c>
      <c r="H62" s="10">
        <f>Source!AV37</f>
        <v>1</v>
      </c>
      <c r="I62" s="27">
        <f>ROUND((Source!AE37*Source!AV37)*Source!I37, 2)</f>
        <v>24.25</v>
      </c>
      <c r="J62" s="10">
        <f>IF(Source!BS37&lt;&gt; 0, Source!BS37, 1)</f>
        <v>1</v>
      </c>
      <c r="K62" s="27">
        <f>Source!R37</f>
        <v>24.25</v>
      </c>
      <c r="W62">
        <f>I62</f>
        <v>24.25</v>
      </c>
    </row>
    <row r="63" spans="1:27" ht="14.25" x14ac:dyDescent="0.2">
      <c r="A63" s="21"/>
      <c r="B63" s="22"/>
      <c r="C63" s="22" t="s">
        <v>1039</v>
      </c>
      <c r="D63" s="23"/>
      <c r="E63" s="10"/>
      <c r="F63" s="25">
        <f>Source!AL37</f>
        <v>51.82</v>
      </c>
      <c r="G63" s="24" t="str">
        <f>Source!DD37</f>
        <v/>
      </c>
      <c r="H63" s="10">
        <f>Source!AW37</f>
        <v>1</v>
      </c>
      <c r="I63" s="26">
        <f>ROUND((Source!AC37*Source!AW37)*Source!I37, 2)</f>
        <v>255.85</v>
      </c>
      <c r="J63" s="10">
        <f>IF(Source!BC37&lt;&gt; 0, Source!BC37, 1)</f>
        <v>4.38</v>
      </c>
      <c r="K63" s="26">
        <f>Source!P37</f>
        <v>1120.6300000000001</v>
      </c>
    </row>
    <row r="64" spans="1:27" ht="28.5" x14ac:dyDescent="0.2">
      <c r="A64" s="21" t="str">
        <f>Source!E38</f>
        <v>3,1</v>
      </c>
      <c r="B64" s="22" t="str">
        <f>Source!F38</f>
        <v>1.6-1-291</v>
      </c>
      <c r="C64" s="22" t="str">
        <f>Source!G38</f>
        <v>Каркасы подвесных потолков с подвесками и деталями крепления</v>
      </c>
      <c r="D64" s="23" t="str">
        <f>Source!H38</f>
        <v>т</v>
      </c>
      <c r="E64" s="10">
        <f>Source!I38</f>
        <v>1.7281</v>
      </c>
      <c r="F64" s="25">
        <f>Source!AK38</f>
        <v>19485.54</v>
      </c>
      <c r="G64" s="28" t="s">
        <v>3</v>
      </c>
      <c r="H64" s="10">
        <f>Source!AW38</f>
        <v>1</v>
      </c>
      <c r="I64" s="26">
        <f>ROUND((Source!AC38*Source!AW38)*Source!I38, 2)+ROUND((Source!AD38*Source!AV38)*Source!I38, 2)+ROUND((Source!AF38*Source!AV38)*Source!I38, 2)</f>
        <v>33672.959999999999</v>
      </c>
      <c r="J64" s="10">
        <f>IF(Source!BC38&lt;&gt; 0, Source!BC38, 1)</f>
        <v>3.27</v>
      </c>
      <c r="K64" s="26">
        <f>Source!O38</f>
        <v>110110.58</v>
      </c>
      <c r="Q64">
        <f>ROUND((Source!DN38/100)*ROUND((Source!AF38*Source!AV38)*Source!I38, 2), 2)</f>
        <v>0</v>
      </c>
      <c r="R64">
        <f>Source!X38</f>
        <v>0</v>
      </c>
      <c r="S64">
        <f>ROUND((Source!DO38/100)*ROUND((Source!AF38*Source!AV38)*Source!I38, 2), 2)</f>
        <v>0</v>
      </c>
      <c r="T64">
        <f>Source!Y38</f>
        <v>0</v>
      </c>
      <c r="U64">
        <f>ROUND((175/100)*ROUND((Source!AE38*Source!AV38)*Source!I38, 2), 2)</f>
        <v>0</v>
      </c>
      <c r="V64">
        <f>ROUND((167/100)*ROUND(Source!CS38*Source!I38, 2), 2)</f>
        <v>0</v>
      </c>
      <c r="X64">
        <f>IF(Source!BI38&lt;=1,I64, 0)</f>
        <v>33672.959999999999</v>
      </c>
      <c r="Y64">
        <f>IF(Source!BI38=2,I64, 0)</f>
        <v>0</v>
      </c>
      <c r="Z64">
        <f>IF(Source!BI38=3,I64, 0)</f>
        <v>0</v>
      </c>
      <c r="AA64">
        <f>IF(Source!BI38=4,I64, 0)</f>
        <v>0</v>
      </c>
    </row>
    <row r="65" spans="1:27" ht="28.5" x14ac:dyDescent="0.2">
      <c r="A65" s="21" t="str">
        <f>Source!E39</f>
        <v>3,2</v>
      </c>
      <c r="B65" s="22" t="str">
        <f>Source!F39</f>
        <v>Прайс стр. 14</v>
      </c>
      <c r="C65" s="22" t="str">
        <f>Source!G39</f>
        <v>Подвесной потолок ARMSTRONG STANDART</v>
      </c>
      <c r="D65" s="23" t="str">
        <f>Source!H39</f>
        <v>м2</v>
      </c>
      <c r="E65" s="10">
        <f>Source!I39</f>
        <v>518.42280000000005</v>
      </c>
      <c r="F65" s="25">
        <f>Source!AK39</f>
        <v>128.6</v>
      </c>
      <c r="G65" s="28" t="s">
        <v>44</v>
      </c>
      <c r="H65" s="10">
        <f>Source!AW39</f>
        <v>1</v>
      </c>
      <c r="I65" s="26">
        <f>ROUND((Source!AC39*Source!AW39)*Source!I39, 2)+ROUND((Source!AD39*Source!AV39)*Source!I39, 2)+ROUND((Source!AF39*Source!AV39)*Source!I39, 2)</f>
        <v>68002.559999999998</v>
      </c>
      <c r="J65" s="10">
        <f>IF(Source!BC39&lt;&gt; 0, Source!BC39, 1)</f>
        <v>5.23</v>
      </c>
      <c r="K65" s="26">
        <f>Source!O39</f>
        <v>355653.37</v>
      </c>
      <c r="Q65">
        <f>ROUND((Source!DN39/100)*ROUND((Source!AF39*Source!AV39)*Source!I39, 2), 2)</f>
        <v>0</v>
      </c>
      <c r="R65">
        <f>Source!X39</f>
        <v>0</v>
      </c>
      <c r="S65">
        <f>ROUND((Source!DO39/100)*ROUND((Source!AF39*Source!AV39)*Source!I39, 2), 2)</f>
        <v>0</v>
      </c>
      <c r="T65">
        <f>Source!Y39</f>
        <v>0</v>
      </c>
      <c r="U65">
        <f>ROUND((175/100)*ROUND((Source!AE39*Source!AV39)*Source!I39, 2), 2)</f>
        <v>0</v>
      </c>
      <c r="V65">
        <f>ROUND((167/100)*ROUND(Source!CS39*Source!I39, 2), 2)</f>
        <v>0</v>
      </c>
      <c r="X65">
        <f>IF(Source!BI39&lt;=1,I65, 0)</f>
        <v>68002.559999999998</v>
      </c>
      <c r="Y65">
        <f>IF(Source!BI39=2,I65, 0)</f>
        <v>0</v>
      </c>
      <c r="Z65">
        <f>IF(Source!BI39=3,I65, 0)</f>
        <v>0</v>
      </c>
      <c r="AA65">
        <f>IF(Source!BI39=4,I65, 0)</f>
        <v>0</v>
      </c>
    </row>
    <row r="66" spans="1:27" ht="14.25" x14ac:dyDescent="0.2">
      <c r="A66" s="21"/>
      <c r="B66" s="22"/>
      <c r="C66" s="22" t="s">
        <v>1040</v>
      </c>
      <c r="D66" s="23" t="s">
        <v>1041</v>
      </c>
      <c r="E66" s="10">
        <f>Source!DN37</f>
        <v>100</v>
      </c>
      <c r="F66" s="25"/>
      <c r="G66" s="24"/>
      <c r="H66" s="10"/>
      <c r="I66" s="26">
        <f>SUM(Q59:Q65)</f>
        <v>11891.78</v>
      </c>
      <c r="J66" s="10">
        <f>Source!BZ37</f>
        <v>86</v>
      </c>
      <c r="K66" s="26">
        <f>SUM(R59:R65)</f>
        <v>189709.62</v>
      </c>
    </row>
    <row r="67" spans="1:27" ht="14.25" x14ac:dyDescent="0.2">
      <c r="A67" s="21"/>
      <c r="B67" s="22"/>
      <c r="C67" s="22" t="s">
        <v>1042</v>
      </c>
      <c r="D67" s="23" t="s">
        <v>1041</v>
      </c>
      <c r="E67" s="10">
        <f>Source!DO37</f>
        <v>64</v>
      </c>
      <c r="F67" s="25"/>
      <c r="G67" s="24"/>
      <c r="H67" s="10"/>
      <c r="I67" s="26">
        <f>SUM(S59:S66)</f>
        <v>7610.74</v>
      </c>
      <c r="J67" s="10">
        <f>Source!CA37</f>
        <v>44</v>
      </c>
      <c r="K67" s="26">
        <f>SUM(T59:T66)</f>
        <v>97060.74</v>
      </c>
    </row>
    <row r="68" spans="1:27" ht="14.25" x14ac:dyDescent="0.2">
      <c r="A68" s="21"/>
      <c r="B68" s="22"/>
      <c r="C68" s="22" t="s">
        <v>1043</v>
      </c>
      <c r="D68" s="23" t="s">
        <v>1041</v>
      </c>
      <c r="E68" s="10">
        <f>175</f>
        <v>175</v>
      </c>
      <c r="F68" s="25"/>
      <c r="G68" s="24"/>
      <c r="H68" s="10"/>
      <c r="I68" s="26">
        <f>SUM(U59:U67)</f>
        <v>42.44</v>
      </c>
      <c r="J68" s="10">
        <f>167</f>
        <v>167</v>
      </c>
      <c r="K68" s="26">
        <f>SUM(V59:V67)</f>
        <v>40.5</v>
      </c>
    </row>
    <row r="69" spans="1:27" ht="14.25" x14ac:dyDescent="0.2">
      <c r="A69" s="21"/>
      <c r="B69" s="22"/>
      <c r="C69" s="22" t="s">
        <v>1044</v>
      </c>
      <c r="D69" s="23" t="s">
        <v>1045</v>
      </c>
      <c r="E69" s="10">
        <f>Source!AQ37</f>
        <v>176</v>
      </c>
      <c r="F69" s="25"/>
      <c r="G69" s="24" t="str">
        <f>Source!DI37</f>
        <v>*1,15</v>
      </c>
      <c r="H69" s="10">
        <f>Source!AV37</f>
        <v>1</v>
      </c>
      <c r="I69" s="26">
        <f>Source!U37</f>
        <v>999.30951999999979</v>
      </c>
      <c r="J69" s="10"/>
      <c r="K69" s="26"/>
    </row>
    <row r="70" spans="1:27" ht="15" x14ac:dyDescent="0.25">
      <c r="A70" s="30"/>
      <c r="B70" s="30"/>
      <c r="C70" s="30"/>
      <c r="D70" s="30"/>
      <c r="E70" s="30"/>
      <c r="F70" s="30"/>
      <c r="G70" s="30"/>
      <c r="H70" s="39">
        <f>I60+I61+I63+I66+I67+I68+SUM(I64:I65)</f>
        <v>133489.44</v>
      </c>
      <c r="I70" s="39"/>
      <c r="J70" s="39">
        <f>K60+K61+K63+K66+K67+K68+SUM(K64:K65)</f>
        <v>975263.55</v>
      </c>
      <c r="K70" s="39"/>
      <c r="O70" s="29">
        <f>I60+I61+I63+I66+I67+I68+SUM(I64:I65)</f>
        <v>133489.44</v>
      </c>
      <c r="P70" s="29">
        <f>K60+K61+K63+K66+K67+K68+SUM(K64:K65)</f>
        <v>975263.55</v>
      </c>
      <c r="X70">
        <f>IF(Source!BI37&lt;=1,I60+I61+I63+I66+I67+I68-0, 0)</f>
        <v>31813.920000000002</v>
      </c>
      <c r="Y70">
        <f>IF(Source!BI37=2,I60+I61+I63+I66+I67+I68-0, 0)</f>
        <v>0</v>
      </c>
      <c r="Z70">
        <f>IF(Source!BI37=3,I60+I61+I63+I66+I67+I68-0, 0)</f>
        <v>0</v>
      </c>
      <c r="AA70">
        <f>IF(Source!BI37=4,I60+I61+I63+I66+I67+I68,0)</f>
        <v>0</v>
      </c>
    </row>
    <row r="72" spans="1:27" ht="15" x14ac:dyDescent="0.25">
      <c r="A72" s="37" t="str">
        <f>CONCATENATE("Итого по подразделу: ",IF(Source!G41&lt;&gt;"Новый подраздел", Source!G41, ""))</f>
        <v>Итого по подразделу: Потолки 1 этаж</v>
      </c>
      <c r="B72" s="37"/>
      <c r="C72" s="37"/>
      <c r="D72" s="37"/>
      <c r="E72" s="37"/>
      <c r="F72" s="37"/>
      <c r="G72" s="37"/>
      <c r="H72" s="35">
        <f>SUM(O35:O71)</f>
        <v>245208.90000000002</v>
      </c>
      <c r="I72" s="36"/>
      <c r="J72" s="35">
        <f>SUM(P35:P71)</f>
        <v>1859851.35</v>
      </c>
      <c r="K72" s="36"/>
    </row>
    <row r="73" spans="1:27" ht="15" hidden="1" x14ac:dyDescent="0.25">
      <c r="A73" s="37" t="s">
        <v>1046</v>
      </c>
      <c r="B73" s="37"/>
      <c r="C73" s="37"/>
      <c r="D73" s="37"/>
      <c r="E73" s="37"/>
      <c r="F73" s="37"/>
      <c r="G73" s="37"/>
      <c r="H73" s="35">
        <f>SUM(AC35:AC72)</f>
        <v>0</v>
      </c>
      <c r="I73" s="36"/>
      <c r="J73" s="35">
        <f>SUM(AD35:AD72)</f>
        <v>0</v>
      </c>
      <c r="K73" s="36"/>
    </row>
    <row r="75" spans="1:27" ht="16.5" x14ac:dyDescent="0.25">
      <c r="A75" s="40" t="str">
        <f>CONCATENATE("Подраздел: ",IF(Source!G70&lt;&gt;"Новый подраздел", Source!G70, ""))</f>
        <v>Подраздел: Стены 1 этаж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</row>
    <row r="76" spans="1:27" ht="42.75" x14ac:dyDescent="0.2">
      <c r="A76" s="21" t="str">
        <f>Source!E74</f>
        <v>4</v>
      </c>
      <c r="B76" s="22" t="str">
        <f>Source!F74</f>
        <v>3.15-165-1</v>
      </c>
      <c r="C76" s="22" t="str">
        <f>Source!G74</f>
        <v>Обработка поверхностей стен грунтовкой глубокого проникновения внутри помещения</v>
      </c>
      <c r="D76" s="23" t="str">
        <f>Source!H74</f>
        <v>100 м2</v>
      </c>
      <c r="E76" s="10">
        <f>Source!I74</f>
        <v>25.91</v>
      </c>
      <c r="F76" s="25"/>
      <c r="G76" s="24"/>
      <c r="H76" s="10"/>
      <c r="I76" s="26"/>
      <c r="J76" s="10"/>
      <c r="K76" s="26"/>
      <c r="Q76">
        <f>ROUND((Source!DN74/100)*ROUND((Source!AF74*Source!AV74)*Source!I74, 2), 2)</f>
        <v>1548.82</v>
      </c>
      <c r="R76">
        <f>Source!X74</f>
        <v>24708.36</v>
      </c>
      <c r="S76">
        <f>ROUND((Source!DO74/100)*ROUND((Source!AF74*Source!AV74)*Source!I74, 2), 2)</f>
        <v>991.24</v>
      </c>
      <c r="T76">
        <f>Source!Y74</f>
        <v>12641.49</v>
      </c>
      <c r="U76">
        <f>ROUND((175/100)*ROUND((Source!AE74*Source!AV74)*Source!I74, 2), 2)</f>
        <v>7.93</v>
      </c>
      <c r="V76">
        <f>ROUND((167/100)*ROUND(Source!CS74*Source!I74, 2), 2)</f>
        <v>7.57</v>
      </c>
    </row>
    <row r="77" spans="1:27" ht="14.25" x14ac:dyDescent="0.2">
      <c r="A77" s="21"/>
      <c r="B77" s="22"/>
      <c r="C77" s="22" t="s">
        <v>1036</v>
      </c>
      <c r="D77" s="23"/>
      <c r="E77" s="10"/>
      <c r="F77" s="25">
        <f>Source!AO74</f>
        <v>51.98</v>
      </c>
      <c r="G77" s="24" t="str">
        <f>Source!DG74</f>
        <v>*1,15</v>
      </c>
      <c r="H77" s="10">
        <f>Source!AV74</f>
        <v>1</v>
      </c>
      <c r="I77" s="26">
        <f>ROUND((Source!AF74*Source!AV74)*Source!I74, 2)</f>
        <v>1548.82</v>
      </c>
      <c r="J77" s="10">
        <f>IF(Source!BA74&lt;&gt; 0, Source!BA74, 1)</f>
        <v>18.55</v>
      </c>
      <c r="K77" s="26">
        <f>Source!S74</f>
        <v>28730.65</v>
      </c>
      <c r="W77">
        <f>I77</f>
        <v>1548.82</v>
      </c>
    </row>
    <row r="78" spans="1:27" ht="14.25" x14ac:dyDescent="0.2">
      <c r="A78" s="21"/>
      <c r="B78" s="22"/>
      <c r="C78" s="22" t="s">
        <v>1037</v>
      </c>
      <c r="D78" s="23"/>
      <c r="E78" s="10"/>
      <c r="F78" s="25">
        <f>Source!AM74</f>
        <v>0.82</v>
      </c>
      <c r="G78" s="24" t="str">
        <f>Source!DE74</f>
        <v>*1,25</v>
      </c>
      <c r="H78" s="10">
        <f>Source!AV74</f>
        <v>1</v>
      </c>
      <c r="I78" s="26">
        <f>ROUND((Source!AD74*Source!AV74)*Source!I74, 2)</f>
        <v>26.56</v>
      </c>
      <c r="J78" s="10">
        <f>IF(Source!BB74&lt;&gt; 0, Source!BB74, 1)</f>
        <v>7.41</v>
      </c>
      <c r="K78" s="26">
        <f>Source!Q74</f>
        <v>196.79</v>
      </c>
    </row>
    <row r="79" spans="1:27" ht="14.25" x14ac:dyDescent="0.2">
      <c r="A79" s="21"/>
      <c r="B79" s="22"/>
      <c r="C79" s="22" t="s">
        <v>1038</v>
      </c>
      <c r="D79" s="23"/>
      <c r="E79" s="10"/>
      <c r="F79" s="25">
        <f>Source!AN74</f>
        <v>0.14000000000000001</v>
      </c>
      <c r="G79" s="24" t="str">
        <f>Source!DF74</f>
        <v>*1,25</v>
      </c>
      <c r="H79" s="10">
        <f>Source!AV74</f>
        <v>1</v>
      </c>
      <c r="I79" s="27">
        <f>ROUND((Source!AE74*Source!AV74)*Source!I74, 2)</f>
        <v>4.53</v>
      </c>
      <c r="J79" s="10">
        <f>IF(Source!BS74&lt;&gt; 0, Source!BS74, 1)</f>
        <v>1</v>
      </c>
      <c r="K79" s="27">
        <f>Source!R74</f>
        <v>4.53</v>
      </c>
      <c r="W79">
        <f>I79</f>
        <v>4.53</v>
      </c>
    </row>
    <row r="80" spans="1:27" ht="57" x14ac:dyDescent="0.2">
      <c r="A80" s="21" t="str">
        <f>Source!E75</f>
        <v>4,1</v>
      </c>
      <c r="B80" s="22" t="str">
        <f>Source!F75</f>
        <v>1.1-1-2854</v>
      </c>
      <c r="C80" s="22" t="str">
        <f>Source!G75</f>
        <v>Грунтовка акриловая типа «Бетоконтакт», адгезионная для обработки бетонных оснований перед оштукатуриванием</v>
      </c>
      <c r="D80" s="23" t="str">
        <f>Source!H75</f>
        <v>кг</v>
      </c>
      <c r="E80" s="10">
        <f>Source!I75</f>
        <v>266.87299999999999</v>
      </c>
      <c r="F80" s="25">
        <f>Source!AK75</f>
        <v>28.98</v>
      </c>
      <c r="G80" s="28" t="s">
        <v>3</v>
      </c>
      <c r="H80" s="10">
        <f>Source!AW75</f>
        <v>1</v>
      </c>
      <c r="I80" s="26">
        <f>ROUND((Source!AC75*Source!AW75)*Source!I75, 2)+ROUND((Source!AD75*Source!AV75)*Source!I75, 2)+ROUND((Source!AF75*Source!AV75)*Source!I75, 2)</f>
        <v>7733.98</v>
      </c>
      <c r="J80" s="10">
        <f>IF(Source!BC75&lt;&gt; 0, Source!BC75, 1)</f>
        <v>1.19</v>
      </c>
      <c r="K80" s="26">
        <f>Source!O75</f>
        <v>9203.44</v>
      </c>
      <c r="Q80">
        <f>ROUND((Source!DN75/100)*ROUND((Source!AF75*Source!AV75)*Source!I75, 2), 2)</f>
        <v>0</v>
      </c>
      <c r="R80">
        <f>Source!X75</f>
        <v>0</v>
      </c>
      <c r="S80">
        <f>ROUND((Source!DO75/100)*ROUND((Source!AF75*Source!AV75)*Source!I75, 2), 2)</f>
        <v>0</v>
      </c>
      <c r="T80">
        <f>Source!Y75</f>
        <v>0</v>
      </c>
      <c r="U80">
        <f>ROUND((175/100)*ROUND((Source!AE75*Source!AV75)*Source!I75, 2), 2)</f>
        <v>0</v>
      </c>
      <c r="V80">
        <f>ROUND((167/100)*ROUND(Source!CS75*Source!I75, 2), 2)</f>
        <v>0</v>
      </c>
      <c r="X80">
        <f>IF(Source!BI75&lt;=1,I80, 0)</f>
        <v>7733.98</v>
      </c>
      <c r="Y80">
        <f>IF(Source!BI75=2,I80, 0)</f>
        <v>0</v>
      </c>
      <c r="Z80">
        <f>IF(Source!BI75=3,I80, 0)</f>
        <v>0</v>
      </c>
      <c r="AA80">
        <f>IF(Source!BI75=4,I80, 0)</f>
        <v>0</v>
      </c>
    </row>
    <row r="81" spans="1:27" ht="14.25" x14ac:dyDescent="0.2">
      <c r="A81" s="21"/>
      <c r="B81" s="22"/>
      <c r="C81" s="22" t="s">
        <v>1040</v>
      </c>
      <c r="D81" s="23" t="s">
        <v>1041</v>
      </c>
      <c r="E81" s="10">
        <f>Source!DN74</f>
        <v>100</v>
      </c>
      <c r="F81" s="25"/>
      <c r="G81" s="24"/>
      <c r="H81" s="10"/>
      <c r="I81" s="26">
        <f>SUM(Q76:Q80)</f>
        <v>1548.82</v>
      </c>
      <c r="J81" s="10">
        <f>Source!BZ74</f>
        <v>86</v>
      </c>
      <c r="K81" s="26">
        <f>SUM(R76:R80)</f>
        <v>24708.36</v>
      </c>
    </row>
    <row r="82" spans="1:27" ht="14.25" x14ac:dyDescent="0.2">
      <c r="A82" s="21"/>
      <c r="B82" s="22"/>
      <c r="C82" s="22" t="s">
        <v>1042</v>
      </c>
      <c r="D82" s="23" t="s">
        <v>1041</v>
      </c>
      <c r="E82" s="10">
        <f>Source!DO74</f>
        <v>64</v>
      </c>
      <c r="F82" s="25"/>
      <c r="G82" s="24"/>
      <c r="H82" s="10"/>
      <c r="I82" s="26">
        <f>SUM(S76:S81)</f>
        <v>991.24</v>
      </c>
      <c r="J82" s="10">
        <f>Source!CA74</f>
        <v>44</v>
      </c>
      <c r="K82" s="26">
        <f>SUM(T76:T81)</f>
        <v>12641.49</v>
      </c>
    </row>
    <row r="83" spans="1:27" ht="14.25" x14ac:dyDescent="0.2">
      <c r="A83" s="21"/>
      <c r="B83" s="22"/>
      <c r="C83" s="22" t="s">
        <v>1043</v>
      </c>
      <c r="D83" s="23" t="s">
        <v>1041</v>
      </c>
      <c r="E83" s="10">
        <f>175</f>
        <v>175</v>
      </c>
      <c r="F83" s="25"/>
      <c r="G83" s="24"/>
      <c r="H83" s="10"/>
      <c r="I83" s="26">
        <f>SUM(U76:U82)</f>
        <v>7.93</v>
      </c>
      <c r="J83" s="10">
        <f>167</f>
        <v>167</v>
      </c>
      <c r="K83" s="26">
        <f>SUM(V76:V82)</f>
        <v>7.57</v>
      </c>
    </row>
    <row r="84" spans="1:27" ht="14.25" x14ac:dyDescent="0.2">
      <c r="A84" s="21"/>
      <c r="B84" s="22"/>
      <c r="C84" s="22" t="s">
        <v>1044</v>
      </c>
      <c r="D84" s="23" t="s">
        <v>1045</v>
      </c>
      <c r="E84" s="10">
        <f>Source!AQ74</f>
        <v>4.6500000000000004</v>
      </c>
      <c r="F84" s="25"/>
      <c r="G84" s="24" t="str">
        <f>Source!DI74</f>
        <v>*1,15</v>
      </c>
      <c r="H84" s="10">
        <f>Source!AV74</f>
        <v>1</v>
      </c>
      <c r="I84" s="26">
        <f>Source!U74</f>
        <v>138.55372500000001</v>
      </c>
      <c r="J84" s="10"/>
      <c r="K84" s="26"/>
    </row>
    <row r="85" spans="1:27" ht="15" x14ac:dyDescent="0.25">
      <c r="A85" s="30"/>
      <c r="B85" s="30"/>
      <c r="C85" s="30"/>
      <c r="D85" s="30"/>
      <c r="E85" s="30"/>
      <c r="F85" s="30"/>
      <c r="G85" s="30"/>
      <c r="H85" s="39">
        <f>I77+I78+I81+I82+I83+SUM(I80:I80)</f>
        <v>11857.349999999999</v>
      </c>
      <c r="I85" s="39"/>
      <c r="J85" s="39">
        <f>K77+K78+K81+K82+K83+SUM(K80:K80)</f>
        <v>75488.300000000017</v>
      </c>
      <c r="K85" s="39"/>
      <c r="O85" s="29">
        <f>I77+I78+I81+I82+I83+SUM(I80:I80)</f>
        <v>11857.349999999999</v>
      </c>
      <c r="P85" s="29">
        <f>K77+K78+K81+K82+K83+SUM(K80:K80)</f>
        <v>75488.300000000017</v>
      </c>
      <c r="X85">
        <f>IF(Source!BI74&lt;=1,I77+I78+I81+I82+I83-0, 0)</f>
        <v>4123.37</v>
      </c>
      <c r="Y85">
        <f>IF(Source!BI74=2,I77+I78+I81+I82+I83-0, 0)</f>
        <v>0</v>
      </c>
      <c r="Z85">
        <f>IF(Source!BI74=3,I77+I78+I81+I82+I83-0, 0)</f>
        <v>0</v>
      </c>
      <c r="AA85">
        <f>IF(Source!BI74=4,I77+I78+I81+I82+I83,0)</f>
        <v>0</v>
      </c>
    </row>
    <row r="86" spans="1:27" ht="85.5" x14ac:dyDescent="0.2">
      <c r="A86" s="21" t="str">
        <f>Source!E76</f>
        <v>5</v>
      </c>
      <c r="B86" s="22" t="str">
        <f>Source!F76</f>
        <v>3.15-63-1</v>
      </c>
      <c r="C86" s="22" t="str">
        <f>Source!G76</f>
        <v>Улучшенная штукатурка по сетке стен без устройства каркаса цементным раствором</v>
      </c>
      <c r="D86" s="23" t="str">
        <f>Source!H76</f>
        <v>100 м2 оштукатуриваемой поверхности</v>
      </c>
      <c r="E86" s="10">
        <f>Source!I76</f>
        <v>9.25</v>
      </c>
      <c r="F86" s="25"/>
      <c r="G86" s="24"/>
      <c r="H86" s="10"/>
      <c r="I86" s="26"/>
      <c r="J86" s="10"/>
      <c r="K86" s="26"/>
      <c r="Q86">
        <f>ROUND((Source!DN76/100)*ROUND((Source!AF76*Source!AV76)*Source!I76, 2), 2)</f>
        <v>16425.68</v>
      </c>
      <c r="R86">
        <f>Source!X76</f>
        <v>262038.92</v>
      </c>
      <c r="S86">
        <f>ROUND((Source!DO76/100)*ROUND((Source!AF76*Source!AV76)*Source!I76, 2), 2)</f>
        <v>10512.44</v>
      </c>
      <c r="T86">
        <f>Source!Y76</f>
        <v>134066.42000000001</v>
      </c>
      <c r="U86">
        <f>ROUND((175/100)*ROUND((Source!AE76*Source!AV76)*Source!I76, 2), 2)</f>
        <v>1222.17</v>
      </c>
      <c r="V86">
        <f>ROUND((167/100)*ROUND(Source!CS76*Source!I76, 2), 2)</f>
        <v>1166.29</v>
      </c>
    </row>
    <row r="87" spans="1:27" ht="14.25" x14ac:dyDescent="0.2">
      <c r="A87" s="21"/>
      <c r="B87" s="22"/>
      <c r="C87" s="22" t="s">
        <v>1036</v>
      </c>
      <c r="D87" s="23"/>
      <c r="E87" s="10"/>
      <c r="F87" s="25">
        <f>Source!AO76</f>
        <v>1544.13</v>
      </c>
      <c r="G87" s="24" t="str">
        <f>Source!DG76</f>
        <v>*1,15</v>
      </c>
      <c r="H87" s="10">
        <f>Source!AV76</f>
        <v>1</v>
      </c>
      <c r="I87" s="26">
        <f>ROUND((Source!AF76*Source!AV76)*Source!I76, 2)</f>
        <v>16425.68</v>
      </c>
      <c r="J87" s="10">
        <f>IF(Source!BA76&lt;&gt; 0, Source!BA76, 1)</f>
        <v>18.55</v>
      </c>
      <c r="K87" s="26">
        <f>Source!S76</f>
        <v>304696.42</v>
      </c>
      <c r="W87">
        <f>I87</f>
        <v>16425.68</v>
      </c>
    </row>
    <row r="88" spans="1:27" ht="14.25" x14ac:dyDescent="0.2">
      <c r="A88" s="21"/>
      <c r="B88" s="22"/>
      <c r="C88" s="22" t="s">
        <v>1037</v>
      </c>
      <c r="D88" s="23"/>
      <c r="E88" s="10"/>
      <c r="F88" s="25">
        <f>Source!AM76</f>
        <v>267.05</v>
      </c>
      <c r="G88" s="24" t="str">
        <f>Source!DE76</f>
        <v>*1,25</v>
      </c>
      <c r="H88" s="10">
        <f>Source!AV76</f>
        <v>1</v>
      </c>
      <c r="I88" s="26">
        <f>ROUND((Source!AD76*Source!AV76)*Source!I76, 2)</f>
        <v>3087.77</v>
      </c>
      <c r="J88" s="10">
        <f>IF(Source!BB76&lt;&gt; 0, Source!BB76, 1)</f>
        <v>8.3800000000000008</v>
      </c>
      <c r="K88" s="26">
        <f>Source!Q76</f>
        <v>25875.48</v>
      </c>
    </row>
    <row r="89" spans="1:27" ht="14.25" x14ac:dyDescent="0.2">
      <c r="A89" s="21"/>
      <c r="B89" s="22"/>
      <c r="C89" s="22" t="s">
        <v>1038</v>
      </c>
      <c r="D89" s="23"/>
      <c r="E89" s="10"/>
      <c r="F89" s="25">
        <f>Source!AN76</f>
        <v>60.4</v>
      </c>
      <c r="G89" s="24" t="str">
        <f>Source!DF76</f>
        <v>*1,25</v>
      </c>
      <c r="H89" s="10">
        <f>Source!AV76</f>
        <v>1</v>
      </c>
      <c r="I89" s="27">
        <f>ROUND((Source!AE76*Source!AV76)*Source!I76, 2)</f>
        <v>698.38</v>
      </c>
      <c r="J89" s="10">
        <f>IF(Source!BS76&lt;&gt; 0, Source!BS76, 1)</f>
        <v>1</v>
      </c>
      <c r="K89" s="27">
        <f>Source!R76</f>
        <v>698.38</v>
      </c>
      <c r="W89">
        <f>I89</f>
        <v>698.38</v>
      </c>
    </row>
    <row r="90" spans="1:27" ht="14.25" x14ac:dyDescent="0.2">
      <c r="A90" s="21"/>
      <c r="B90" s="22"/>
      <c r="C90" s="22" t="s">
        <v>1039</v>
      </c>
      <c r="D90" s="23"/>
      <c r="E90" s="10"/>
      <c r="F90" s="25">
        <f>Source!AL76</f>
        <v>3796.22</v>
      </c>
      <c r="G90" s="24" t="str">
        <f>Source!DD76</f>
        <v/>
      </c>
      <c r="H90" s="10">
        <f>Source!AW76</f>
        <v>1</v>
      </c>
      <c r="I90" s="26">
        <f>ROUND((Source!AC76*Source!AW76)*Source!I76, 2)</f>
        <v>35115.040000000001</v>
      </c>
      <c r="J90" s="10">
        <f>IF(Source!BC76&lt;&gt; 0, Source!BC76, 1)</f>
        <v>14.24</v>
      </c>
      <c r="K90" s="26">
        <f>Source!P76</f>
        <v>500038.1</v>
      </c>
    </row>
    <row r="91" spans="1:27" ht="14.25" x14ac:dyDescent="0.2">
      <c r="A91" s="21" t="str">
        <f>Source!E77</f>
        <v>5,1</v>
      </c>
      <c r="B91" s="22" t="str">
        <f>Source!F77</f>
        <v>1.1-1-118</v>
      </c>
      <c r="C91" s="22" t="str">
        <f>Source!G77</f>
        <v>Вода</v>
      </c>
      <c r="D91" s="23" t="str">
        <f>Source!H77</f>
        <v>м3</v>
      </c>
      <c r="E91" s="10">
        <f>Source!I77</f>
        <v>1.6860900000000001</v>
      </c>
      <c r="F91" s="25">
        <f>Source!AK77</f>
        <v>7.07</v>
      </c>
      <c r="G91" s="28" t="s">
        <v>3</v>
      </c>
      <c r="H91" s="10">
        <f>Source!AW77</f>
        <v>1</v>
      </c>
      <c r="I91" s="26">
        <f>ROUND((Source!AC77*Source!AW77)*Source!I77, 2)+ROUND((Source!AD77*Source!AV77)*Source!I77, 2)+ROUND((Source!AF77*Source!AV77)*Source!I77, 2)</f>
        <v>11.92</v>
      </c>
      <c r="J91" s="10">
        <f>IF(Source!BC77&lt;&gt; 0, Source!BC77, 1)</f>
        <v>4.24</v>
      </c>
      <c r="K91" s="26">
        <f>Source!O77</f>
        <v>50.54</v>
      </c>
      <c r="Q91">
        <f>ROUND((Source!DN77/100)*ROUND((Source!AF77*Source!AV77)*Source!I77, 2), 2)</f>
        <v>0</v>
      </c>
      <c r="R91">
        <f>Source!X77</f>
        <v>0</v>
      </c>
      <c r="S91">
        <f>ROUND((Source!DO77/100)*ROUND((Source!AF77*Source!AV77)*Source!I77, 2), 2)</f>
        <v>0</v>
      </c>
      <c r="T91">
        <f>Source!Y77</f>
        <v>0</v>
      </c>
      <c r="U91">
        <f>ROUND((175/100)*ROUND((Source!AE77*Source!AV77)*Source!I77, 2), 2)</f>
        <v>0</v>
      </c>
      <c r="V91">
        <f>ROUND((167/100)*ROUND(Source!CS77*Source!I77, 2), 2)</f>
        <v>0</v>
      </c>
      <c r="X91">
        <f>IF(Source!BI77&lt;=1,I91, 0)</f>
        <v>11.92</v>
      </c>
      <c r="Y91">
        <f>IF(Source!BI77=2,I91, 0)</f>
        <v>0</v>
      </c>
      <c r="Z91">
        <f>IF(Source!BI77=3,I91, 0)</f>
        <v>0</v>
      </c>
      <c r="AA91">
        <f>IF(Source!BI77=4,I91, 0)</f>
        <v>0</v>
      </c>
    </row>
    <row r="92" spans="1:27" ht="85.5" x14ac:dyDescent="0.2">
      <c r="A92" s="21" t="str">
        <f>Source!E78</f>
        <v>5,2</v>
      </c>
      <c r="B92" s="22" t="str">
        <f>Source!F78</f>
        <v>1.3-2-25</v>
      </c>
      <c r="C92" s="22" t="str">
        <f>Source!G78</f>
        <v>Смеси сухие штукатурные цементно-песчаные для внутренних и наружных работ, водоудерживающие и повышающие адгезионные свойства, В12,5 (М150), F50, крупность заполнителя не более 0,5 мм</v>
      </c>
      <c r="D92" s="23" t="str">
        <f>Source!H78</f>
        <v>т</v>
      </c>
      <c r="E92" s="10">
        <f>Source!I78</f>
        <v>9.6348000000000003</v>
      </c>
      <c r="F92" s="25">
        <f>Source!AK78</f>
        <v>1742.15</v>
      </c>
      <c r="G92" s="28" t="s">
        <v>3</v>
      </c>
      <c r="H92" s="10">
        <f>Source!AW78</f>
        <v>1</v>
      </c>
      <c r="I92" s="26">
        <f>ROUND((Source!AC78*Source!AW78)*Source!I78, 2)+ROUND((Source!AD78*Source!AV78)*Source!I78, 2)+ROUND((Source!AF78*Source!AV78)*Source!I78, 2)</f>
        <v>16785.27</v>
      </c>
      <c r="J92" s="10">
        <f>IF(Source!BC78&lt;&gt; 0, Source!BC78, 1)</f>
        <v>2.87</v>
      </c>
      <c r="K92" s="26">
        <f>Source!O78</f>
        <v>48173.72</v>
      </c>
      <c r="Q92">
        <f>ROUND((Source!DN78/100)*ROUND((Source!AF78*Source!AV78)*Source!I78, 2), 2)</f>
        <v>0</v>
      </c>
      <c r="R92">
        <f>Source!X78</f>
        <v>0</v>
      </c>
      <c r="S92">
        <f>ROUND((Source!DO78/100)*ROUND((Source!AF78*Source!AV78)*Source!I78, 2), 2)</f>
        <v>0</v>
      </c>
      <c r="T92">
        <f>Source!Y78</f>
        <v>0</v>
      </c>
      <c r="U92">
        <f>ROUND((175/100)*ROUND((Source!AE78*Source!AV78)*Source!I78, 2), 2)</f>
        <v>0</v>
      </c>
      <c r="V92">
        <f>ROUND((167/100)*ROUND(Source!CS78*Source!I78, 2), 2)</f>
        <v>0</v>
      </c>
      <c r="X92">
        <f>IF(Source!BI78&lt;=1,I92, 0)</f>
        <v>16785.27</v>
      </c>
      <c r="Y92">
        <f>IF(Source!BI78=2,I92, 0)</f>
        <v>0</v>
      </c>
      <c r="Z92">
        <f>IF(Source!BI78=3,I92, 0)</f>
        <v>0</v>
      </c>
      <c r="AA92">
        <f>IF(Source!BI78=4,I92, 0)</f>
        <v>0</v>
      </c>
    </row>
    <row r="93" spans="1:27" ht="14.25" x14ac:dyDescent="0.2">
      <c r="A93" s="21" t="str">
        <f>Source!E79</f>
        <v>5,3</v>
      </c>
      <c r="B93" s="22" t="str">
        <f>Source!F79</f>
        <v>1.3-2-6</v>
      </c>
      <c r="C93" s="22" t="str">
        <f>Source!G79</f>
        <v>Растворы цементные, марка 150</v>
      </c>
      <c r="D93" s="23" t="str">
        <f>Source!H79</f>
        <v>м3</v>
      </c>
      <c r="E93" s="10">
        <f>Source!I79</f>
        <v>24.087</v>
      </c>
      <c r="F93" s="25">
        <f>Source!AK79</f>
        <v>478.96</v>
      </c>
      <c r="G93" s="28" t="s">
        <v>3</v>
      </c>
      <c r="H93" s="10">
        <f>Source!AW79</f>
        <v>1</v>
      </c>
      <c r="I93" s="26">
        <f>ROUND((Source!AC79*Source!AW79)*Source!I79, 2)+ROUND((Source!AD79*Source!AV79)*Source!I79, 2)+ROUND((Source!AF79*Source!AV79)*Source!I79, 2)</f>
        <v>11536.71</v>
      </c>
      <c r="J93" s="10">
        <f>IF(Source!BC79&lt;&gt; 0, Source!BC79, 1)</f>
        <v>6.54</v>
      </c>
      <c r="K93" s="26">
        <f>Source!O79</f>
        <v>75450.080000000002</v>
      </c>
      <c r="Q93">
        <f>ROUND((Source!DN79/100)*ROUND((Source!AF79*Source!AV79)*Source!I79, 2), 2)</f>
        <v>0</v>
      </c>
      <c r="R93">
        <f>Source!X79</f>
        <v>0</v>
      </c>
      <c r="S93">
        <f>ROUND((Source!DO79/100)*ROUND((Source!AF79*Source!AV79)*Source!I79, 2), 2)</f>
        <v>0</v>
      </c>
      <c r="T93">
        <f>Source!Y79</f>
        <v>0</v>
      </c>
      <c r="U93">
        <f>ROUND((175/100)*ROUND((Source!AE79*Source!AV79)*Source!I79, 2), 2)</f>
        <v>0</v>
      </c>
      <c r="V93">
        <f>ROUND((167/100)*ROUND(Source!CS79*Source!I79, 2), 2)</f>
        <v>0</v>
      </c>
      <c r="X93">
        <f>IF(Source!BI79&lt;=1,I93, 0)</f>
        <v>11536.71</v>
      </c>
      <c r="Y93">
        <f>IF(Source!BI79=2,I93, 0)</f>
        <v>0</v>
      </c>
      <c r="Z93">
        <f>IF(Source!BI79=3,I93, 0)</f>
        <v>0</v>
      </c>
      <c r="AA93">
        <f>IF(Source!BI79=4,I93, 0)</f>
        <v>0</v>
      </c>
    </row>
    <row r="94" spans="1:27" ht="14.25" x14ac:dyDescent="0.2">
      <c r="A94" s="21"/>
      <c r="B94" s="22"/>
      <c r="C94" s="22" t="s">
        <v>1040</v>
      </c>
      <c r="D94" s="23" t="s">
        <v>1041</v>
      </c>
      <c r="E94" s="10">
        <f>Source!DN76</f>
        <v>100</v>
      </c>
      <c r="F94" s="25"/>
      <c r="G94" s="24"/>
      <c r="H94" s="10"/>
      <c r="I94" s="26">
        <f>SUM(Q86:Q93)</f>
        <v>16425.68</v>
      </c>
      <c r="J94" s="10">
        <f>Source!BZ76</f>
        <v>86</v>
      </c>
      <c r="K94" s="26">
        <f>SUM(R86:R93)</f>
        <v>262038.92</v>
      </c>
    </row>
    <row r="95" spans="1:27" ht="14.25" x14ac:dyDescent="0.2">
      <c r="A95" s="21"/>
      <c r="B95" s="22"/>
      <c r="C95" s="22" t="s">
        <v>1042</v>
      </c>
      <c r="D95" s="23" t="s">
        <v>1041</v>
      </c>
      <c r="E95" s="10">
        <f>Source!DO76</f>
        <v>64</v>
      </c>
      <c r="F95" s="25"/>
      <c r="G95" s="24"/>
      <c r="H95" s="10"/>
      <c r="I95" s="26">
        <f>SUM(S86:S94)</f>
        <v>10512.44</v>
      </c>
      <c r="J95" s="10">
        <f>Source!CA76</f>
        <v>44</v>
      </c>
      <c r="K95" s="26">
        <f>SUM(T86:T94)</f>
        <v>134066.42000000001</v>
      </c>
    </row>
    <row r="96" spans="1:27" ht="14.25" x14ac:dyDescent="0.2">
      <c r="A96" s="21"/>
      <c r="B96" s="22"/>
      <c r="C96" s="22" t="s">
        <v>1043</v>
      </c>
      <c r="D96" s="23" t="s">
        <v>1041</v>
      </c>
      <c r="E96" s="10">
        <f>175</f>
        <v>175</v>
      </c>
      <c r="F96" s="25"/>
      <c r="G96" s="24"/>
      <c r="H96" s="10"/>
      <c r="I96" s="26">
        <f>SUM(U86:U95)</f>
        <v>1222.17</v>
      </c>
      <c r="J96" s="10">
        <f>167</f>
        <v>167</v>
      </c>
      <c r="K96" s="26">
        <f>SUM(V86:V95)</f>
        <v>1166.29</v>
      </c>
    </row>
    <row r="97" spans="1:27" ht="14.25" x14ac:dyDescent="0.2">
      <c r="A97" s="21"/>
      <c r="B97" s="22"/>
      <c r="C97" s="22" t="s">
        <v>1044</v>
      </c>
      <c r="D97" s="23" t="s">
        <v>1045</v>
      </c>
      <c r="E97" s="10">
        <f>Source!AQ76</f>
        <v>133</v>
      </c>
      <c r="F97" s="25"/>
      <c r="G97" s="24" t="str">
        <f>Source!DI76</f>
        <v>*1,15</v>
      </c>
      <c r="H97" s="10">
        <f>Source!AV76</f>
        <v>1</v>
      </c>
      <c r="I97" s="26">
        <f>Source!U76</f>
        <v>1414.7874999999999</v>
      </c>
      <c r="J97" s="10"/>
      <c r="K97" s="26"/>
    </row>
    <row r="98" spans="1:27" ht="15" x14ac:dyDescent="0.25">
      <c r="A98" s="30"/>
      <c r="B98" s="30"/>
      <c r="C98" s="30"/>
      <c r="D98" s="30"/>
      <c r="E98" s="30"/>
      <c r="F98" s="30"/>
      <c r="G98" s="30"/>
      <c r="H98" s="39">
        <f>I87+I88+I90+I94+I95+I96+SUM(I91:I93)</f>
        <v>111122.68000000001</v>
      </c>
      <c r="I98" s="39"/>
      <c r="J98" s="39">
        <f>K87+K88+K90+K94+K95+K96+SUM(K91:K93)</f>
        <v>1351555.97</v>
      </c>
      <c r="K98" s="39"/>
      <c r="O98" s="29">
        <f>I87+I88+I90+I94+I95+I96+SUM(I91:I93)</f>
        <v>111122.68000000001</v>
      </c>
      <c r="P98" s="29">
        <f>K87+K88+K90+K94+K95+K96+SUM(K91:K93)</f>
        <v>1351555.97</v>
      </c>
      <c r="X98">
        <f>IF(Source!BI76&lt;=1,I87+I88+I90+I94+I95+I96-0, 0)</f>
        <v>82788.780000000013</v>
      </c>
      <c r="Y98">
        <f>IF(Source!BI76=2,I87+I88+I90+I94+I95+I96-0, 0)</f>
        <v>0</v>
      </c>
      <c r="Z98">
        <f>IF(Source!BI76=3,I87+I88+I90+I94+I95+I96-0, 0)</f>
        <v>0</v>
      </c>
      <c r="AA98">
        <f>IF(Source!BI76=4,I87+I88+I90+I94+I95+I96,0)</f>
        <v>0</v>
      </c>
    </row>
    <row r="99" spans="1:27" ht="42.75" x14ac:dyDescent="0.2">
      <c r="A99" s="21" t="str">
        <f>Source!E80</f>
        <v>6</v>
      </c>
      <c r="B99" s="22" t="str">
        <f>Source!F80</f>
        <v>3.15-165-1</v>
      </c>
      <c r="C99" s="22" t="str">
        <f>Source!G80</f>
        <v>Обработка поверхностей стен грунтовкой глубокого проникновения внутри помещения</v>
      </c>
      <c r="D99" s="23" t="str">
        <f>Source!H80</f>
        <v>100 м2</v>
      </c>
      <c r="E99" s="10">
        <f>Source!I80</f>
        <v>9.25</v>
      </c>
      <c r="F99" s="25"/>
      <c r="G99" s="24"/>
      <c r="H99" s="10"/>
      <c r="I99" s="26"/>
      <c r="J99" s="10"/>
      <c r="K99" s="26"/>
      <c r="Q99">
        <f>ROUND((Source!DN80/100)*ROUND((Source!AF80*Source!AV80)*Source!I80, 2), 2)</f>
        <v>552.94000000000005</v>
      </c>
      <c r="R99">
        <f>Source!X80</f>
        <v>8821.01</v>
      </c>
      <c r="S99">
        <f>ROUND((Source!DO80/100)*ROUND((Source!AF80*Source!AV80)*Source!I80, 2), 2)</f>
        <v>353.88</v>
      </c>
      <c r="T99">
        <f>Source!Y80</f>
        <v>4513.08</v>
      </c>
      <c r="U99">
        <f>ROUND((175/100)*ROUND((Source!AE80*Source!AV80)*Source!I80, 2), 2)</f>
        <v>2.84</v>
      </c>
      <c r="V99">
        <f>ROUND((167/100)*ROUND(Source!CS80*Source!I80, 2), 2)</f>
        <v>2.71</v>
      </c>
    </row>
    <row r="100" spans="1:27" ht="14.25" x14ac:dyDescent="0.2">
      <c r="A100" s="21"/>
      <c r="B100" s="22"/>
      <c r="C100" s="22" t="s">
        <v>1036</v>
      </c>
      <c r="D100" s="23"/>
      <c r="E100" s="10"/>
      <c r="F100" s="25">
        <f>Source!AO80</f>
        <v>51.98</v>
      </c>
      <c r="G100" s="24" t="str">
        <f>Source!DG80</f>
        <v>*1,15</v>
      </c>
      <c r="H100" s="10">
        <f>Source!AV80</f>
        <v>1</v>
      </c>
      <c r="I100" s="26">
        <f>ROUND((Source!AF80*Source!AV80)*Source!I80, 2)</f>
        <v>552.94000000000005</v>
      </c>
      <c r="J100" s="10">
        <f>IF(Source!BA80&lt;&gt; 0, Source!BA80, 1)</f>
        <v>18.55</v>
      </c>
      <c r="K100" s="26">
        <f>Source!S80</f>
        <v>10256.99</v>
      </c>
      <c r="W100">
        <f>I100</f>
        <v>552.94000000000005</v>
      </c>
    </row>
    <row r="101" spans="1:27" ht="14.25" x14ac:dyDescent="0.2">
      <c r="A101" s="21"/>
      <c r="B101" s="22"/>
      <c r="C101" s="22" t="s">
        <v>1037</v>
      </c>
      <c r="D101" s="23"/>
      <c r="E101" s="10"/>
      <c r="F101" s="25">
        <f>Source!AM80</f>
        <v>0.82</v>
      </c>
      <c r="G101" s="24" t="str">
        <f>Source!DE80</f>
        <v>*1,25</v>
      </c>
      <c r="H101" s="10">
        <f>Source!AV80</f>
        <v>1</v>
      </c>
      <c r="I101" s="26">
        <f>ROUND((Source!AD80*Source!AV80)*Source!I80, 2)</f>
        <v>9.48</v>
      </c>
      <c r="J101" s="10">
        <f>IF(Source!BB80&lt;&gt; 0, Source!BB80, 1)</f>
        <v>7.41</v>
      </c>
      <c r="K101" s="26">
        <f>Source!Q80</f>
        <v>70.260000000000005</v>
      </c>
    </row>
    <row r="102" spans="1:27" ht="14.25" x14ac:dyDescent="0.2">
      <c r="A102" s="21"/>
      <c r="B102" s="22"/>
      <c r="C102" s="22" t="s">
        <v>1038</v>
      </c>
      <c r="D102" s="23"/>
      <c r="E102" s="10"/>
      <c r="F102" s="25">
        <f>Source!AN80</f>
        <v>0.14000000000000001</v>
      </c>
      <c r="G102" s="24" t="str">
        <f>Source!DF80</f>
        <v>*1,25</v>
      </c>
      <c r="H102" s="10">
        <f>Source!AV80</f>
        <v>1</v>
      </c>
      <c r="I102" s="27">
        <f>ROUND((Source!AE80*Source!AV80)*Source!I80, 2)</f>
        <v>1.62</v>
      </c>
      <c r="J102" s="10">
        <f>IF(Source!BS80&lt;&gt; 0, Source!BS80, 1)</f>
        <v>1</v>
      </c>
      <c r="K102" s="27">
        <f>Source!R80</f>
        <v>1.62</v>
      </c>
      <c r="W102">
        <f>I102</f>
        <v>1.62</v>
      </c>
    </row>
    <row r="103" spans="1:27" ht="57" x14ac:dyDescent="0.2">
      <c r="A103" s="21" t="str">
        <f>Source!E81</f>
        <v>6,1</v>
      </c>
      <c r="B103" s="22" t="str">
        <f>Source!F81</f>
        <v>1.1-1-2854</v>
      </c>
      <c r="C103" s="22" t="str">
        <f>Source!G81</f>
        <v>Грунтовка акриловая типа «Бетоконтакт», адгезионная для обработки бетонных оснований перед оштукатуриванием</v>
      </c>
      <c r="D103" s="23" t="str">
        <f>Source!H81</f>
        <v>кг</v>
      </c>
      <c r="E103" s="10">
        <f>Source!I81</f>
        <v>95.275000000000006</v>
      </c>
      <c r="F103" s="25">
        <f>Source!AK81</f>
        <v>28.98</v>
      </c>
      <c r="G103" s="28" t="s">
        <v>3</v>
      </c>
      <c r="H103" s="10">
        <f>Source!AW81</f>
        <v>1</v>
      </c>
      <c r="I103" s="26">
        <f>ROUND((Source!AC81*Source!AW81)*Source!I81, 2)+ROUND((Source!AD81*Source!AV81)*Source!I81, 2)+ROUND((Source!AF81*Source!AV81)*Source!I81, 2)</f>
        <v>2761.07</v>
      </c>
      <c r="J103" s="10">
        <f>IF(Source!BC81&lt;&gt; 0, Source!BC81, 1)</f>
        <v>1.19</v>
      </c>
      <c r="K103" s="26">
        <f>Source!O81</f>
        <v>3285.67</v>
      </c>
      <c r="Q103">
        <f>ROUND((Source!DN81/100)*ROUND((Source!AF81*Source!AV81)*Source!I81, 2), 2)</f>
        <v>0</v>
      </c>
      <c r="R103">
        <f>Source!X81</f>
        <v>0</v>
      </c>
      <c r="S103">
        <f>ROUND((Source!DO81/100)*ROUND((Source!AF81*Source!AV81)*Source!I81, 2), 2)</f>
        <v>0</v>
      </c>
      <c r="T103">
        <f>Source!Y81</f>
        <v>0</v>
      </c>
      <c r="U103">
        <f>ROUND((175/100)*ROUND((Source!AE81*Source!AV81)*Source!I81, 2), 2)</f>
        <v>0</v>
      </c>
      <c r="V103">
        <f>ROUND((167/100)*ROUND(Source!CS81*Source!I81, 2), 2)</f>
        <v>0</v>
      </c>
      <c r="X103">
        <f>IF(Source!BI81&lt;=1,I103, 0)</f>
        <v>2761.07</v>
      </c>
      <c r="Y103">
        <f>IF(Source!BI81=2,I103, 0)</f>
        <v>0</v>
      </c>
      <c r="Z103">
        <f>IF(Source!BI81=3,I103, 0)</f>
        <v>0</v>
      </c>
      <c r="AA103">
        <f>IF(Source!BI81=4,I103, 0)</f>
        <v>0</v>
      </c>
    </row>
    <row r="104" spans="1:27" ht="14.25" x14ac:dyDescent="0.2">
      <c r="A104" s="21"/>
      <c r="B104" s="22"/>
      <c r="C104" s="22" t="s">
        <v>1040</v>
      </c>
      <c r="D104" s="23" t="s">
        <v>1041</v>
      </c>
      <c r="E104" s="10">
        <f>Source!DN80</f>
        <v>100</v>
      </c>
      <c r="F104" s="25"/>
      <c r="G104" s="24"/>
      <c r="H104" s="10"/>
      <c r="I104" s="26">
        <f>SUM(Q99:Q103)</f>
        <v>552.94000000000005</v>
      </c>
      <c r="J104" s="10">
        <f>Source!BZ80</f>
        <v>86</v>
      </c>
      <c r="K104" s="26">
        <f>SUM(R99:R103)</f>
        <v>8821.01</v>
      </c>
    </row>
    <row r="105" spans="1:27" ht="14.25" x14ac:dyDescent="0.2">
      <c r="A105" s="21"/>
      <c r="B105" s="22"/>
      <c r="C105" s="22" t="s">
        <v>1042</v>
      </c>
      <c r="D105" s="23" t="s">
        <v>1041</v>
      </c>
      <c r="E105" s="10">
        <f>Source!DO80</f>
        <v>64</v>
      </c>
      <c r="F105" s="25"/>
      <c r="G105" s="24"/>
      <c r="H105" s="10"/>
      <c r="I105" s="26">
        <f>SUM(S99:S104)</f>
        <v>353.88</v>
      </c>
      <c r="J105" s="10">
        <f>Source!CA80</f>
        <v>44</v>
      </c>
      <c r="K105" s="26">
        <f>SUM(T99:T104)</f>
        <v>4513.08</v>
      </c>
    </row>
    <row r="106" spans="1:27" ht="14.25" x14ac:dyDescent="0.2">
      <c r="A106" s="21"/>
      <c r="B106" s="22"/>
      <c r="C106" s="22" t="s">
        <v>1043</v>
      </c>
      <c r="D106" s="23" t="s">
        <v>1041</v>
      </c>
      <c r="E106" s="10">
        <f>175</f>
        <v>175</v>
      </c>
      <c r="F106" s="25"/>
      <c r="G106" s="24"/>
      <c r="H106" s="10"/>
      <c r="I106" s="26">
        <f>SUM(U99:U105)</f>
        <v>2.84</v>
      </c>
      <c r="J106" s="10">
        <f>167</f>
        <v>167</v>
      </c>
      <c r="K106" s="26">
        <f>SUM(V99:V105)</f>
        <v>2.71</v>
      </c>
    </row>
    <row r="107" spans="1:27" ht="14.25" x14ac:dyDescent="0.2">
      <c r="A107" s="21"/>
      <c r="B107" s="22"/>
      <c r="C107" s="22" t="s">
        <v>1044</v>
      </c>
      <c r="D107" s="23" t="s">
        <v>1045</v>
      </c>
      <c r="E107" s="10">
        <f>Source!AQ80</f>
        <v>4.6500000000000004</v>
      </c>
      <c r="F107" s="25"/>
      <c r="G107" s="24" t="str">
        <f>Source!DI80</f>
        <v>*1,15</v>
      </c>
      <c r="H107" s="10">
        <f>Source!AV80</f>
        <v>1</v>
      </c>
      <c r="I107" s="26">
        <f>Source!U80</f>
        <v>49.464375000000004</v>
      </c>
      <c r="J107" s="10"/>
      <c r="K107" s="26"/>
    </row>
    <row r="108" spans="1:27" ht="15" x14ac:dyDescent="0.25">
      <c r="A108" s="30"/>
      <c r="B108" s="30"/>
      <c r="C108" s="30"/>
      <c r="D108" s="30"/>
      <c r="E108" s="30"/>
      <c r="F108" s="30"/>
      <c r="G108" s="30"/>
      <c r="H108" s="39">
        <f>I100+I101+I104+I105+I106+SUM(I103:I103)</f>
        <v>4233.1500000000005</v>
      </c>
      <c r="I108" s="39"/>
      <c r="J108" s="39">
        <f>K100+K101+K104+K105+K106+SUM(K103:K103)</f>
        <v>26949.72</v>
      </c>
      <c r="K108" s="39"/>
      <c r="O108" s="29">
        <f>I100+I101+I104+I105+I106+SUM(I103:I103)</f>
        <v>4233.1500000000005</v>
      </c>
      <c r="P108" s="29">
        <f>K100+K101+K104+K105+K106+SUM(K103:K103)</f>
        <v>26949.72</v>
      </c>
      <c r="X108">
        <f>IF(Source!BI80&lt;=1,I100+I101+I104+I105+I106-0, 0)</f>
        <v>1472.0800000000002</v>
      </c>
      <c r="Y108">
        <f>IF(Source!BI80=2,I100+I101+I104+I105+I106-0, 0)</f>
        <v>0</v>
      </c>
      <c r="Z108">
        <f>IF(Source!BI80=3,I100+I101+I104+I105+I106-0, 0)</f>
        <v>0</v>
      </c>
      <c r="AA108">
        <f>IF(Source!BI80=4,I100+I101+I104+I105+I106,0)</f>
        <v>0</v>
      </c>
    </row>
    <row r="109" spans="1:27" ht="71.25" x14ac:dyDescent="0.2">
      <c r="A109" s="21" t="str">
        <f>Source!E82</f>
        <v>7</v>
      </c>
      <c r="B109" s="22" t="str">
        <f>Source!F82</f>
        <v>3.15-96-3</v>
      </c>
      <c r="C109" s="22" t="str">
        <f>Source!G82</f>
        <v>Улучшенная окраска поливинилацетатными водоэмульсионными составами по штукатурке стен</v>
      </c>
      <c r="D109" s="23" t="str">
        <f>Source!H82</f>
        <v>100 м2 окрашиваемой поверхности</v>
      </c>
      <c r="E109" s="10">
        <f>Source!I82</f>
        <v>25.91</v>
      </c>
      <c r="F109" s="25"/>
      <c r="G109" s="24"/>
      <c r="H109" s="10"/>
      <c r="I109" s="26"/>
      <c r="J109" s="10"/>
      <c r="K109" s="26"/>
      <c r="Q109">
        <f>ROUND((Source!DN82/100)*ROUND((Source!AF82*Source!AV82)*Source!I82, 2), 2)</f>
        <v>13665.87</v>
      </c>
      <c r="R109">
        <f>Source!X82</f>
        <v>218011.57</v>
      </c>
      <c r="S109">
        <f>ROUND((Source!DO82/100)*ROUND((Source!AF82*Source!AV82)*Source!I82, 2), 2)</f>
        <v>8746.16</v>
      </c>
      <c r="T109">
        <f>Source!Y82</f>
        <v>111540.81</v>
      </c>
      <c r="U109">
        <f>ROUND((175/100)*ROUND((Source!AE82*Source!AV82)*Source!I82, 2), 2)</f>
        <v>388.82</v>
      </c>
      <c r="V109">
        <f>ROUND((167/100)*ROUND(Source!CS82*Source!I82, 2), 2)</f>
        <v>371.04</v>
      </c>
    </row>
    <row r="110" spans="1:27" ht="14.25" x14ac:dyDescent="0.2">
      <c r="A110" s="21"/>
      <c r="B110" s="22"/>
      <c r="C110" s="22" t="s">
        <v>1036</v>
      </c>
      <c r="D110" s="23"/>
      <c r="E110" s="10"/>
      <c r="F110" s="25">
        <f>Source!AO82</f>
        <v>458.64</v>
      </c>
      <c r="G110" s="24" t="str">
        <f>Source!DG82</f>
        <v>*1,15</v>
      </c>
      <c r="H110" s="10">
        <f>Source!AV82</f>
        <v>1</v>
      </c>
      <c r="I110" s="26">
        <f>ROUND((Source!AF82*Source!AV82)*Source!I82, 2)</f>
        <v>13665.87</v>
      </c>
      <c r="J110" s="10">
        <f>IF(Source!BA82&lt;&gt; 0, Source!BA82, 1)</f>
        <v>18.55</v>
      </c>
      <c r="K110" s="26">
        <f>Source!S82</f>
        <v>253501.83</v>
      </c>
      <c r="W110">
        <f>I110</f>
        <v>13665.87</v>
      </c>
    </row>
    <row r="111" spans="1:27" ht="14.25" x14ac:dyDescent="0.2">
      <c r="A111" s="21"/>
      <c r="B111" s="22"/>
      <c r="C111" s="22" t="s">
        <v>1037</v>
      </c>
      <c r="D111" s="23"/>
      <c r="E111" s="10"/>
      <c r="F111" s="25">
        <f>Source!AM82</f>
        <v>29.03</v>
      </c>
      <c r="G111" s="24" t="str">
        <f>Source!DE82</f>
        <v>*1,25</v>
      </c>
      <c r="H111" s="10">
        <f>Source!AV82</f>
        <v>1</v>
      </c>
      <c r="I111" s="26">
        <f>ROUND((Source!AD82*Source!AV82)*Source!I82, 2)</f>
        <v>940.21</v>
      </c>
      <c r="J111" s="10">
        <f>IF(Source!BB82&lt;&gt; 0, Source!BB82, 1)</f>
        <v>8.51</v>
      </c>
      <c r="K111" s="26">
        <f>Source!Q82</f>
        <v>8001.18</v>
      </c>
    </row>
    <row r="112" spans="1:27" ht="14.25" x14ac:dyDescent="0.2">
      <c r="A112" s="21"/>
      <c r="B112" s="22"/>
      <c r="C112" s="22" t="s">
        <v>1038</v>
      </c>
      <c r="D112" s="23"/>
      <c r="E112" s="10"/>
      <c r="F112" s="25">
        <f>Source!AN82</f>
        <v>6.86</v>
      </c>
      <c r="G112" s="24" t="str">
        <f>Source!DF82</f>
        <v>*1,25</v>
      </c>
      <c r="H112" s="10">
        <f>Source!AV82</f>
        <v>1</v>
      </c>
      <c r="I112" s="27">
        <f>ROUND((Source!AE82*Source!AV82)*Source!I82, 2)</f>
        <v>222.18</v>
      </c>
      <c r="J112" s="10">
        <f>IF(Source!BS82&lt;&gt; 0, Source!BS82, 1)</f>
        <v>1</v>
      </c>
      <c r="K112" s="27">
        <f>Source!R82</f>
        <v>222.18</v>
      </c>
      <c r="W112">
        <f>I112</f>
        <v>222.18</v>
      </c>
    </row>
    <row r="113" spans="1:27" ht="14.25" x14ac:dyDescent="0.2">
      <c r="A113" s="21"/>
      <c r="B113" s="22"/>
      <c r="C113" s="22" t="s">
        <v>1039</v>
      </c>
      <c r="D113" s="23"/>
      <c r="E113" s="10"/>
      <c r="F113" s="25">
        <f>Source!AL82</f>
        <v>6.09</v>
      </c>
      <c r="G113" s="24" t="str">
        <f>Source!DD82</f>
        <v/>
      </c>
      <c r="H113" s="10">
        <f>Source!AW82</f>
        <v>1</v>
      </c>
      <c r="I113" s="26">
        <f>ROUND((Source!AC82*Source!AW82)*Source!I82, 2)</f>
        <v>157.79</v>
      </c>
      <c r="J113" s="10">
        <f>IF(Source!BC82&lt;&gt; 0, Source!BC82, 1)</f>
        <v>5.23</v>
      </c>
      <c r="K113" s="26">
        <f>Source!P82</f>
        <v>825.25</v>
      </c>
    </row>
    <row r="114" spans="1:27" ht="28.5" x14ac:dyDescent="0.2">
      <c r="A114" s="21" t="str">
        <f>Source!E83</f>
        <v>7,1</v>
      </c>
      <c r="B114" s="22" t="str">
        <f>Source!F83</f>
        <v>1.1-1-1478</v>
      </c>
      <c r="C114" s="22" t="str">
        <f>Source!G83</f>
        <v>Шпатлевка водно-дисперсионная акриловая</v>
      </c>
      <c r="D114" s="23" t="str">
        <f>Source!H83</f>
        <v>т</v>
      </c>
      <c r="E114" s="10">
        <f>Source!I83</f>
        <v>1.32141</v>
      </c>
      <c r="F114" s="25">
        <f>Source!AK83</f>
        <v>13953.6</v>
      </c>
      <c r="G114" s="28" t="s">
        <v>3</v>
      </c>
      <c r="H114" s="10">
        <f>Source!AW83</f>
        <v>1</v>
      </c>
      <c r="I114" s="26">
        <f>ROUND((Source!AC83*Source!AW83)*Source!I83, 2)+ROUND((Source!AD83*Source!AV83)*Source!I83, 2)+ROUND((Source!AF83*Source!AV83)*Source!I83, 2)</f>
        <v>18438.43</v>
      </c>
      <c r="J114" s="10">
        <f>IF(Source!BC83&lt;&gt; 0, Source!BC83, 1)</f>
        <v>2.11</v>
      </c>
      <c r="K114" s="26">
        <f>Source!O83</f>
        <v>38905.08</v>
      </c>
      <c r="Q114">
        <f>ROUND((Source!DN83/100)*ROUND((Source!AF83*Source!AV83)*Source!I83, 2), 2)</f>
        <v>0</v>
      </c>
      <c r="R114">
        <f>Source!X83</f>
        <v>0</v>
      </c>
      <c r="S114">
        <f>ROUND((Source!DO83/100)*ROUND((Source!AF83*Source!AV83)*Source!I83, 2), 2)</f>
        <v>0</v>
      </c>
      <c r="T114">
        <f>Source!Y83</f>
        <v>0</v>
      </c>
      <c r="U114">
        <f>ROUND((175/100)*ROUND((Source!AE83*Source!AV83)*Source!I83, 2), 2)</f>
        <v>0</v>
      </c>
      <c r="V114">
        <f>ROUND((167/100)*ROUND(Source!CS83*Source!I83, 2), 2)</f>
        <v>0</v>
      </c>
      <c r="X114">
        <f>IF(Source!BI83&lt;=1,I114, 0)</f>
        <v>18438.43</v>
      </c>
      <c r="Y114">
        <f>IF(Source!BI83=2,I114, 0)</f>
        <v>0</v>
      </c>
      <c r="Z114">
        <f>IF(Source!BI83=3,I114, 0)</f>
        <v>0</v>
      </c>
      <c r="AA114">
        <f>IF(Source!BI83=4,I114, 0)</f>
        <v>0</v>
      </c>
    </row>
    <row r="115" spans="1:27" ht="28.5" x14ac:dyDescent="0.2">
      <c r="A115" s="21" t="str">
        <f>Source!E84</f>
        <v>7,2</v>
      </c>
      <c r="B115" s="22" t="str">
        <f>Source!F84</f>
        <v>1.1-1-2180</v>
      </c>
      <c r="C115" s="22" t="str">
        <f>Source!G84</f>
        <v>Краски водно-дисперсионные для внутренних работ, марка "ВД-БИО"</v>
      </c>
      <c r="D115" s="23" t="str">
        <f>Source!H84</f>
        <v>т</v>
      </c>
      <c r="E115" s="10">
        <f>Source!I84</f>
        <v>1.6323300000000001</v>
      </c>
      <c r="F115" s="25">
        <f>Source!AK84</f>
        <v>33030.400000000001</v>
      </c>
      <c r="G115" s="28" t="s">
        <v>3</v>
      </c>
      <c r="H115" s="10">
        <f>Source!AW84</f>
        <v>1</v>
      </c>
      <c r="I115" s="26">
        <f>ROUND((Source!AC84*Source!AW84)*Source!I84, 2)+ROUND((Source!AD84*Source!AV84)*Source!I84, 2)+ROUND((Source!AF84*Source!AV84)*Source!I84, 2)</f>
        <v>53916.51</v>
      </c>
      <c r="J115" s="10">
        <f>IF(Source!BC84&lt;&gt; 0, Source!BC84, 1)</f>
        <v>2.93</v>
      </c>
      <c r="K115" s="26">
        <f>Source!O84</f>
        <v>157975.38</v>
      </c>
      <c r="Q115">
        <f>ROUND((Source!DN84/100)*ROUND((Source!AF84*Source!AV84)*Source!I84, 2), 2)</f>
        <v>0</v>
      </c>
      <c r="R115">
        <f>Source!X84</f>
        <v>0</v>
      </c>
      <c r="S115">
        <f>ROUND((Source!DO84/100)*ROUND((Source!AF84*Source!AV84)*Source!I84, 2), 2)</f>
        <v>0</v>
      </c>
      <c r="T115">
        <f>Source!Y84</f>
        <v>0</v>
      </c>
      <c r="U115">
        <f>ROUND((175/100)*ROUND((Source!AE84*Source!AV84)*Source!I84, 2), 2)</f>
        <v>0</v>
      </c>
      <c r="V115">
        <f>ROUND((167/100)*ROUND(Source!CS84*Source!I84, 2), 2)</f>
        <v>0</v>
      </c>
      <c r="X115">
        <f>IF(Source!BI84&lt;=1,I115, 0)</f>
        <v>53916.51</v>
      </c>
      <c r="Y115">
        <f>IF(Source!BI84=2,I115, 0)</f>
        <v>0</v>
      </c>
      <c r="Z115">
        <f>IF(Source!BI84=3,I115, 0)</f>
        <v>0</v>
      </c>
      <c r="AA115">
        <f>IF(Source!BI84=4,I115, 0)</f>
        <v>0</v>
      </c>
    </row>
    <row r="116" spans="1:27" ht="14.25" x14ac:dyDescent="0.2">
      <c r="A116" s="21"/>
      <c r="B116" s="22"/>
      <c r="C116" s="22" t="s">
        <v>1040</v>
      </c>
      <c r="D116" s="23" t="s">
        <v>1041</v>
      </c>
      <c r="E116" s="10">
        <f>Source!DN82</f>
        <v>100</v>
      </c>
      <c r="F116" s="25"/>
      <c r="G116" s="24"/>
      <c r="H116" s="10"/>
      <c r="I116" s="26">
        <f>SUM(Q109:Q115)</f>
        <v>13665.87</v>
      </c>
      <c r="J116" s="10">
        <f>Source!BZ82</f>
        <v>86</v>
      </c>
      <c r="K116" s="26">
        <f>SUM(R109:R115)</f>
        <v>218011.57</v>
      </c>
    </row>
    <row r="117" spans="1:27" ht="14.25" x14ac:dyDescent="0.2">
      <c r="A117" s="21"/>
      <c r="B117" s="22"/>
      <c r="C117" s="22" t="s">
        <v>1042</v>
      </c>
      <c r="D117" s="23" t="s">
        <v>1041</v>
      </c>
      <c r="E117" s="10">
        <f>Source!DO82</f>
        <v>64</v>
      </c>
      <c r="F117" s="25"/>
      <c r="G117" s="24"/>
      <c r="H117" s="10"/>
      <c r="I117" s="26">
        <f>SUM(S109:S116)</f>
        <v>8746.16</v>
      </c>
      <c r="J117" s="10">
        <f>Source!CA82</f>
        <v>44</v>
      </c>
      <c r="K117" s="26">
        <f>SUM(T109:T116)</f>
        <v>111540.81</v>
      </c>
    </row>
    <row r="118" spans="1:27" ht="14.25" x14ac:dyDescent="0.2">
      <c r="A118" s="21"/>
      <c r="B118" s="22"/>
      <c r="C118" s="22" t="s">
        <v>1043</v>
      </c>
      <c r="D118" s="23" t="s">
        <v>1041</v>
      </c>
      <c r="E118" s="10">
        <f>175</f>
        <v>175</v>
      </c>
      <c r="F118" s="25"/>
      <c r="G118" s="24"/>
      <c r="H118" s="10"/>
      <c r="I118" s="26">
        <f>SUM(U109:U117)</f>
        <v>388.82</v>
      </c>
      <c r="J118" s="10">
        <f>167</f>
        <v>167</v>
      </c>
      <c r="K118" s="26">
        <f>SUM(V109:V117)</f>
        <v>371.04</v>
      </c>
    </row>
    <row r="119" spans="1:27" ht="14.25" x14ac:dyDescent="0.2">
      <c r="A119" s="21"/>
      <c r="B119" s="22"/>
      <c r="C119" s="22" t="s">
        <v>1044</v>
      </c>
      <c r="D119" s="23" t="s">
        <v>1045</v>
      </c>
      <c r="E119" s="10">
        <f>Source!AQ82</f>
        <v>39</v>
      </c>
      <c r="F119" s="25"/>
      <c r="G119" s="24" t="str">
        <f>Source!DI82</f>
        <v>*1,15</v>
      </c>
      <c r="H119" s="10">
        <f>Source!AV82</f>
        <v>1</v>
      </c>
      <c r="I119" s="26">
        <f>Source!U82</f>
        <v>1162.0634999999997</v>
      </c>
      <c r="J119" s="10"/>
      <c r="K119" s="26"/>
    </row>
    <row r="120" spans="1:27" ht="15" x14ac:dyDescent="0.25">
      <c r="A120" s="30"/>
      <c r="B120" s="30"/>
      <c r="C120" s="30"/>
      <c r="D120" s="30"/>
      <c r="E120" s="30"/>
      <c r="F120" s="30"/>
      <c r="G120" s="30"/>
      <c r="H120" s="39">
        <f>I110+I111+I113+I116+I117+I118+SUM(I114:I115)</f>
        <v>109919.66</v>
      </c>
      <c r="I120" s="39"/>
      <c r="J120" s="39">
        <f>K110+K111+K113+K116+K117+K118+SUM(K114:K115)</f>
        <v>789132.14000000013</v>
      </c>
      <c r="K120" s="39"/>
      <c r="O120" s="29">
        <f>I110+I111+I113+I116+I117+I118+SUM(I114:I115)</f>
        <v>109919.66</v>
      </c>
      <c r="P120" s="29">
        <f>K110+K111+K113+K116+K117+K118+SUM(K114:K115)</f>
        <v>789132.14000000013</v>
      </c>
      <c r="X120">
        <f>IF(Source!BI82&lt;=1,I110+I111+I113+I116+I117+I118-0, 0)</f>
        <v>37564.720000000008</v>
      </c>
      <c r="Y120">
        <f>IF(Source!BI82=2,I110+I111+I113+I116+I117+I118-0, 0)</f>
        <v>0</v>
      </c>
      <c r="Z120">
        <f>IF(Source!BI82=3,I110+I111+I113+I116+I117+I118-0, 0)</f>
        <v>0</v>
      </c>
      <c r="AA120">
        <f>IF(Source!BI82=4,I110+I111+I113+I116+I117+I118,0)</f>
        <v>0</v>
      </c>
    </row>
    <row r="121" spans="1:27" ht="42.75" x14ac:dyDescent="0.2">
      <c r="A121" s="21" t="str">
        <f>Source!E85</f>
        <v>8</v>
      </c>
      <c r="B121" s="22" t="str">
        <f>Source!F85</f>
        <v>3.15-165-1</v>
      </c>
      <c r="C121" s="22" t="str">
        <f>Source!G85</f>
        <v>Обработка поверхностей стен грунтовкой глубокого проникновения внутри помещения</v>
      </c>
      <c r="D121" s="23" t="str">
        <f>Source!H85</f>
        <v>100 м2</v>
      </c>
      <c r="E121" s="10">
        <f>Source!I85</f>
        <v>13.407</v>
      </c>
      <c r="F121" s="25"/>
      <c r="G121" s="24"/>
      <c r="H121" s="10"/>
      <c r="I121" s="26"/>
      <c r="J121" s="10"/>
      <c r="K121" s="26"/>
      <c r="Q121">
        <f>ROUND((Source!DN85/100)*ROUND((Source!AF85*Source!AV85)*Source!I85, 2), 2)</f>
        <v>801.43</v>
      </c>
      <c r="R121">
        <f>Source!X85</f>
        <v>12785.22</v>
      </c>
      <c r="S121">
        <f>ROUND((Source!DO85/100)*ROUND((Source!AF85*Source!AV85)*Source!I85, 2), 2)</f>
        <v>512.91999999999996</v>
      </c>
      <c r="T121">
        <f>Source!Y85</f>
        <v>6541.27</v>
      </c>
      <c r="U121">
        <f>ROUND((175/100)*ROUND((Source!AE85*Source!AV85)*Source!I85, 2), 2)</f>
        <v>4.1100000000000003</v>
      </c>
      <c r="V121">
        <f>ROUND((167/100)*ROUND(Source!CS85*Source!I85, 2), 2)</f>
        <v>3.92</v>
      </c>
    </row>
    <row r="122" spans="1:27" ht="14.25" x14ac:dyDescent="0.2">
      <c r="A122" s="21"/>
      <c r="B122" s="22"/>
      <c r="C122" s="22" t="s">
        <v>1036</v>
      </c>
      <c r="D122" s="23"/>
      <c r="E122" s="10"/>
      <c r="F122" s="25">
        <f>Source!AO85</f>
        <v>51.98</v>
      </c>
      <c r="G122" s="24" t="str">
        <f>Source!DG85</f>
        <v>*1,15</v>
      </c>
      <c r="H122" s="10">
        <f>Source!AV85</f>
        <v>1</v>
      </c>
      <c r="I122" s="26">
        <f>ROUND((Source!AF85*Source!AV85)*Source!I85, 2)</f>
        <v>801.43</v>
      </c>
      <c r="J122" s="10">
        <f>IF(Source!BA85&lt;&gt; 0, Source!BA85, 1)</f>
        <v>18.55</v>
      </c>
      <c r="K122" s="26">
        <f>Source!S85</f>
        <v>14866.53</v>
      </c>
      <c r="W122">
        <f>I122</f>
        <v>801.43</v>
      </c>
    </row>
    <row r="123" spans="1:27" ht="14.25" x14ac:dyDescent="0.2">
      <c r="A123" s="21"/>
      <c r="B123" s="22"/>
      <c r="C123" s="22" t="s">
        <v>1037</v>
      </c>
      <c r="D123" s="23"/>
      <c r="E123" s="10"/>
      <c r="F123" s="25">
        <f>Source!AM85</f>
        <v>0.82</v>
      </c>
      <c r="G123" s="24" t="str">
        <f>Source!DE85</f>
        <v>*1,25</v>
      </c>
      <c r="H123" s="10">
        <f>Source!AV85</f>
        <v>1</v>
      </c>
      <c r="I123" s="26">
        <f>ROUND((Source!AD85*Source!AV85)*Source!I85, 2)</f>
        <v>13.74</v>
      </c>
      <c r="J123" s="10">
        <f>IF(Source!BB85&lt;&gt; 0, Source!BB85, 1)</f>
        <v>7.41</v>
      </c>
      <c r="K123" s="26">
        <f>Source!Q85</f>
        <v>101.83</v>
      </c>
    </row>
    <row r="124" spans="1:27" ht="14.25" x14ac:dyDescent="0.2">
      <c r="A124" s="21"/>
      <c r="B124" s="22"/>
      <c r="C124" s="22" t="s">
        <v>1038</v>
      </c>
      <c r="D124" s="23"/>
      <c r="E124" s="10"/>
      <c r="F124" s="25">
        <f>Source!AN85</f>
        <v>0.14000000000000001</v>
      </c>
      <c r="G124" s="24" t="str">
        <f>Source!DF85</f>
        <v>*1,25</v>
      </c>
      <c r="H124" s="10">
        <f>Source!AV85</f>
        <v>1</v>
      </c>
      <c r="I124" s="27">
        <f>ROUND((Source!AE85*Source!AV85)*Source!I85, 2)</f>
        <v>2.35</v>
      </c>
      <c r="J124" s="10">
        <f>IF(Source!BS85&lt;&gt; 0, Source!BS85, 1)</f>
        <v>1</v>
      </c>
      <c r="K124" s="27">
        <f>Source!R85</f>
        <v>2.35</v>
      </c>
      <c r="W124">
        <f>I124</f>
        <v>2.35</v>
      </c>
    </row>
    <row r="125" spans="1:27" ht="57" x14ac:dyDescent="0.2">
      <c r="A125" s="21" t="str">
        <f>Source!E86</f>
        <v>8,1</v>
      </c>
      <c r="B125" s="22" t="str">
        <f>Source!F86</f>
        <v>1.1-1-2854</v>
      </c>
      <c r="C125" s="22" t="str">
        <f>Source!G86</f>
        <v>Грунтовка акриловая типа «Бетоконтакт», адгезионная для обработки бетонных оснований перед оштукатуриванием</v>
      </c>
      <c r="D125" s="23" t="str">
        <f>Source!H86</f>
        <v>кг</v>
      </c>
      <c r="E125" s="10">
        <f>Source!I86</f>
        <v>138.09209999999999</v>
      </c>
      <c r="F125" s="25">
        <f>Source!AK86</f>
        <v>28.98</v>
      </c>
      <c r="G125" s="28" t="s">
        <v>3</v>
      </c>
      <c r="H125" s="10">
        <f>Source!AW86</f>
        <v>1</v>
      </c>
      <c r="I125" s="26">
        <f>ROUND((Source!AC86*Source!AW86)*Source!I86, 2)+ROUND((Source!AD86*Source!AV86)*Source!I86, 2)+ROUND((Source!AF86*Source!AV86)*Source!I86, 2)</f>
        <v>4001.91</v>
      </c>
      <c r="J125" s="10">
        <f>IF(Source!BC86&lt;&gt; 0, Source!BC86, 1)</f>
        <v>1.19</v>
      </c>
      <c r="K125" s="26">
        <f>Source!O86</f>
        <v>4762.2700000000004</v>
      </c>
      <c r="Q125">
        <f>ROUND((Source!DN86/100)*ROUND((Source!AF86*Source!AV86)*Source!I86, 2), 2)</f>
        <v>0</v>
      </c>
      <c r="R125">
        <f>Source!X86</f>
        <v>0</v>
      </c>
      <c r="S125">
        <f>ROUND((Source!DO86/100)*ROUND((Source!AF86*Source!AV86)*Source!I86, 2), 2)</f>
        <v>0</v>
      </c>
      <c r="T125">
        <f>Source!Y86</f>
        <v>0</v>
      </c>
      <c r="U125">
        <f>ROUND((175/100)*ROUND((Source!AE86*Source!AV86)*Source!I86, 2), 2)</f>
        <v>0</v>
      </c>
      <c r="V125">
        <f>ROUND((167/100)*ROUND(Source!CS86*Source!I86, 2), 2)</f>
        <v>0</v>
      </c>
      <c r="X125">
        <f>IF(Source!BI86&lt;=1,I125, 0)</f>
        <v>4001.91</v>
      </c>
      <c r="Y125">
        <f>IF(Source!BI86=2,I125, 0)</f>
        <v>0</v>
      </c>
      <c r="Z125">
        <f>IF(Source!BI86=3,I125, 0)</f>
        <v>0</v>
      </c>
      <c r="AA125">
        <f>IF(Source!BI86=4,I125, 0)</f>
        <v>0</v>
      </c>
    </row>
    <row r="126" spans="1:27" ht="14.25" x14ac:dyDescent="0.2">
      <c r="A126" s="21"/>
      <c r="B126" s="22"/>
      <c r="C126" s="22" t="s">
        <v>1040</v>
      </c>
      <c r="D126" s="23" t="s">
        <v>1041</v>
      </c>
      <c r="E126" s="10">
        <f>Source!DN85</f>
        <v>100</v>
      </c>
      <c r="F126" s="25"/>
      <c r="G126" s="24"/>
      <c r="H126" s="10"/>
      <c r="I126" s="26">
        <f>SUM(Q121:Q125)</f>
        <v>801.43</v>
      </c>
      <c r="J126" s="10">
        <f>Source!BZ85</f>
        <v>86</v>
      </c>
      <c r="K126" s="26">
        <f>SUM(R121:R125)</f>
        <v>12785.22</v>
      </c>
    </row>
    <row r="127" spans="1:27" ht="14.25" x14ac:dyDescent="0.2">
      <c r="A127" s="21"/>
      <c r="B127" s="22"/>
      <c r="C127" s="22" t="s">
        <v>1042</v>
      </c>
      <c r="D127" s="23" t="s">
        <v>1041</v>
      </c>
      <c r="E127" s="10">
        <f>Source!DO85</f>
        <v>64</v>
      </c>
      <c r="F127" s="25"/>
      <c r="G127" s="24"/>
      <c r="H127" s="10"/>
      <c r="I127" s="26">
        <f>SUM(S121:S126)</f>
        <v>512.91999999999996</v>
      </c>
      <c r="J127" s="10">
        <f>Source!CA85</f>
        <v>44</v>
      </c>
      <c r="K127" s="26">
        <f>SUM(T121:T126)</f>
        <v>6541.27</v>
      </c>
    </row>
    <row r="128" spans="1:27" ht="14.25" x14ac:dyDescent="0.2">
      <c r="A128" s="21"/>
      <c r="B128" s="22"/>
      <c r="C128" s="22" t="s">
        <v>1043</v>
      </c>
      <c r="D128" s="23" t="s">
        <v>1041</v>
      </c>
      <c r="E128" s="10">
        <f>175</f>
        <v>175</v>
      </c>
      <c r="F128" s="25"/>
      <c r="G128" s="24"/>
      <c r="H128" s="10"/>
      <c r="I128" s="26">
        <f>SUM(U121:U127)</f>
        <v>4.1100000000000003</v>
      </c>
      <c r="J128" s="10">
        <f>167</f>
        <v>167</v>
      </c>
      <c r="K128" s="26">
        <f>SUM(V121:V127)</f>
        <v>3.92</v>
      </c>
    </row>
    <row r="129" spans="1:27" ht="14.25" x14ac:dyDescent="0.2">
      <c r="A129" s="21"/>
      <c r="B129" s="22"/>
      <c r="C129" s="22" t="s">
        <v>1044</v>
      </c>
      <c r="D129" s="23" t="s">
        <v>1045</v>
      </c>
      <c r="E129" s="10">
        <f>Source!AQ85</f>
        <v>4.6500000000000004</v>
      </c>
      <c r="F129" s="25"/>
      <c r="G129" s="24" t="str">
        <f>Source!DI85</f>
        <v>*1,15</v>
      </c>
      <c r="H129" s="10">
        <f>Source!AV85</f>
        <v>1</v>
      </c>
      <c r="I129" s="26">
        <f>Source!U85</f>
        <v>71.693932500000003</v>
      </c>
      <c r="J129" s="10"/>
      <c r="K129" s="26"/>
    </row>
    <row r="130" spans="1:27" ht="15" x14ac:dyDescent="0.25">
      <c r="A130" s="30"/>
      <c r="B130" s="30"/>
      <c r="C130" s="30"/>
      <c r="D130" s="30"/>
      <c r="E130" s="30"/>
      <c r="F130" s="30"/>
      <c r="G130" s="30"/>
      <c r="H130" s="39">
        <f>I122+I123+I126+I127+I128+SUM(I125:I125)</f>
        <v>6135.54</v>
      </c>
      <c r="I130" s="39"/>
      <c r="J130" s="39">
        <f>K122+K123+K126+K127+K128+SUM(K125:K125)</f>
        <v>39061.040000000008</v>
      </c>
      <c r="K130" s="39"/>
      <c r="O130" s="29">
        <f>I122+I123+I126+I127+I128+SUM(I125:I125)</f>
        <v>6135.54</v>
      </c>
      <c r="P130" s="29">
        <f>K122+K123+K126+K127+K128+SUM(K125:K125)</f>
        <v>39061.040000000008</v>
      </c>
      <c r="X130">
        <f>IF(Source!BI85&lt;=1,I122+I123+I126+I127+I128-0, 0)</f>
        <v>2133.63</v>
      </c>
      <c r="Y130">
        <f>IF(Source!BI85=2,I122+I123+I126+I127+I128-0, 0)</f>
        <v>0</v>
      </c>
      <c r="Z130">
        <f>IF(Source!BI85=3,I122+I123+I126+I127+I128-0, 0)</f>
        <v>0</v>
      </c>
      <c r="AA130">
        <f>IF(Source!BI85=4,I122+I123+I126+I127+I128,0)</f>
        <v>0</v>
      </c>
    </row>
    <row r="131" spans="1:27" ht="57" x14ac:dyDescent="0.2">
      <c r="A131" s="21" t="str">
        <f>Source!E87</f>
        <v>9</v>
      </c>
      <c r="B131" s="22" t="str">
        <f>Source!F87</f>
        <v>3.15-149-2</v>
      </c>
      <c r="C131" s="22" t="str">
        <f>Source!G87</f>
        <v>Гладкая облицовка стен (без карнизных, плинтусных и угловых плиток) на клее из сухих смесей по дереву и гипсовым плитам</v>
      </c>
      <c r="D131" s="23" t="str">
        <f>Source!H87</f>
        <v>100 м2</v>
      </c>
      <c r="E131" s="10">
        <f>Source!I87</f>
        <v>13.407</v>
      </c>
      <c r="F131" s="25"/>
      <c r="G131" s="24"/>
      <c r="H131" s="10"/>
      <c r="I131" s="26"/>
      <c r="J131" s="10"/>
      <c r="K131" s="26"/>
      <c r="Q131">
        <f>ROUND((Source!DN87/100)*ROUND((Source!AF87*Source!AV87)*Source!I87, 2), 2)</f>
        <v>29552.240000000002</v>
      </c>
      <c r="R131">
        <f>Source!X87</f>
        <v>471446.87</v>
      </c>
      <c r="S131">
        <f>ROUND((Source!DO87/100)*ROUND((Source!AF87*Source!AV87)*Source!I87, 2), 2)</f>
        <v>18913.43</v>
      </c>
      <c r="T131">
        <f>Source!Y87</f>
        <v>241205.37</v>
      </c>
      <c r="U131">
        <f>ROUND((175/100)*ROUND((Source!AE87*Source!AV87)*Source!I87, 2), 2)</f>
        <v>237.56</v>
      </c>
      <c r="V131">
        <f>ROUND((167/100)*ROUND(Source!CS87*Source!I87, 2), 2)</f>
        <v>226.7</v>
      </c>
    </row>
    <row r="132" spans="1:27" ht="14.25" x14ac:dyDescent="0.2">
      <c r="A132" s="21"/>
      <c r="B132" s="22"/>
      <c r="C132" s="22" t="s">
        <v>1036</v>
      </c>
      <c r="D132" s="23"/>
      <c r="E132" s="10"/>
      <c r="F132" s="25">
        <f>Source!AO87</f>
        <v>1916.73</v>
      </c>
      <c r="G132" s="24" t="str">
        <f>Source!DG87</f>
        <v>*1,15</v>
      </c>
      <c r="H132" s="10">
        <f>Source!AV87</f>
        <v>1</v>
      </c>
      <c r="I132" s="26">
        <f>ROUND((Source!AF87*Source!AV87)*Source!I87, 2)</f>
        <v>29552.240000000002</v>
      </c>
      <c r="J132" s="10">
        <f>IF(Source!BA87&lt;&gt; 0, Source!BA87, 1)</f>
        <v>18.55</v>
      </c>
      <c r="K132" s="26">
        <f>Source!S87</f>
        <v>548194.03</v>
      </c>
      <c r="W132">
        <f>I132</f>
        <v>29552.240000000002</v>
      </c>
    </row>
    <row r="133" spans="1:27" ht="14.25" x14ac:dyDescent="0.2">
      <c r="A133" s="21"/>
      <c r="B133" s="22"/>
      <c r="C133" s="22" t="s">
        <v>1037</v>
      </c>
      <c r="D133" s="23"/>
      <c r="E133" s="10"/>
      <c r="F133" s="25">
        <f>Source!AM87</f>
        <v>42.98</v>
      </c>
      <c r="G133" s="24" t="str">
        <f>Source!DE87</f>
        <v>*1,25</v>
      </c>
      <c r="H133" s="10">
        <f>Source!AV87</f>
        <v>1</v>
      </c>
      <c r="I133" s="26">
        <f>ROUND((Source!AD87*Source!AV87)*Source!I87, 2)</f>
        <v>720.29</v>
      </c>
      <c r="J133" s="10">
        <f>IF(Source!BB87&lt;&gt; 0, Source!BB87, 1)</f>
        <v>8.24</v>
      </c>
      <c r="K133" s="26">
        <f>Source!Q87</f>
        <v>5935.2</v>
      </c>
    </row>
    <row r="134" spans="1:27" ht="14.25" x14ac:dyDescent="0.2">
      <c r="A134" s="21"/>
      <c r="B134" s="22"/>
      <c r="C134" s="22" t="s">
        <v>1038</v>
      </c>
      <c r="D134" s="23"/>
      <c r="E134" s="10"/>
      <c r="F134" s="25">
        <f>Source!AN87</f>
        <v>8.1</v>
      </c>
      <c r="G134" s="24" t="str">
        <f>Source!DF87</f>
        <v>*1,25</v>
      </c>
      <c r="H134" s="10">
        <f>Source!AV87</f>
        <v>1</v>
      </c>
      <c r="I134" s="27">
        <f>ROUND((Source!AE87*Source!AV87)*Source!I87, 2)</f>
        <v>135.75</v>
      </c>
      <c r="J134" s="10">
        <f>IF(Source!BS87&lt;&gt; 0, Source!BS87, 1)</f>
        <v>1</v>
      </c>
      <c r="K134" s="27">
        <f>Source!R87</f>
        <v>135.75</v>
      </c>
      <c r="W134">
        <f>I134</f>
        <v>135.75</v>
      </c>
    </row>
    <row r="135" spans="1:27" ht="14.25" x14ac:dyDescent="0.2">
      <c r="A135" s="21"/>
      <c r="B135" s="22"/>
      <c r="C135" s="22" t="s">
        <v>1039</v>
      </c>
      <c r="D135" s="23"/>
      <c r="E135" s="10"/>
      <c r="F135" s="25">
        <f>Source!AL87</f>
        <v>4208.05</v>
      </c>
      <c r="G135" s="24" t="str">
        <f>Source!DD87</f>
        <v/>
      </c>
      <c r="H135" s="10">
        <f>Source!AW87</f>
        <v>1</v>
      </c>
      <c r="I135" s="26">
        <f>ROUND((Source!AC87*Source!AW87)*Source!I87, 2)</f>
        <v>56417.33</v>
      </c>
      <c r="J135" s="10">
        <f>IF(Source!BC87&lt;&gt; 0, Source!BC87, 1)</f>
        <v>13.2</v>
      </c>
      <c r="K135" s="26">
        <f>Source!P87</f>
        <v>744708.71</v>
      </c>
    </row>
    <row r="136" spans="1:27" ht="28.5" x14ac:dyDescent="0.2">
      <c r="A136" s="21" t="str">
        <f>Source!E88</f>
        <v>9,1</v>
      </c>
      <c r="B136" s="22" t="str">
        <f>Source!F88</f>
        <v>1.3-2-137</v>
      </c>
      <c r="C136" s="22" t="str">
        <f>Source!G88</f>
        <v>Смеси сухие для заполнения швов между плитками, белые</v>
      </c>
      <c r="D136" s="23" t="str">
        <f>Source!H88</f>
        <v>т</v>
      </c>
      <c r="E136" s="10">
        <f>Source!I88</f>
        <v>1.6088</v>
      </c>
      <c r="F136" s="25">
        <f>Source!AK88</f>
        <v>17999.07</v>
      </c>
      <c r="G136" s="28" t="s">
        <v>3</v>
      </c>
      <c r="H136" s="10">
        <f>Source!AW88</f>
        <v>1</v>
      </c>
      <c r="I136" s="26">
        <f>ROUND((Source!AC88*Source!AW88)*Source!I88, 2)+ROUND((Source!AD88*Source!AV88)*Source!I88, 2)+ROUND((Source!AF88*Source!AV88)*Source!I88, 2)</f>
        <v>28956.9</v>
      </c>
      <c r="J136" s="10">
        <f>IF(Source!BC88&lt;&gt; 0, Source!BC88, 1)</f>
        <v>1.23</v>
      </c>
      <c r="K136" s="26">
        <f>Source!O88</f>
        <v>35616.99</v>
      </c>
      <c r="Q136">
        <f>ROUND((Source!DN88/100)*ROUND((Source!AF88*Source!AV88)*Source!I88, 2), 2)</f>
        <v>0</v>
      </c>
      <c r="R136">
        <f>Source!X88</f>
        <v>0</v>
      </c>
      <c r="S136">
        <f>ROUND((Source!DO88/100)*ROUND((Source!AF88*Source!AV88)*Source!I88, 2), 2)</f>
        <v>0</v>
      </c>
      <c r="T136">
        <f>Source!Y88</f>
        <v>0</v>
      </c>
      <c r="U136">
        <f>ROUND((175/100)*ROUND((Source!AE88*Source!AV88)*Source!I88, 2), 2)</f>
        <v>0</v>
      </c>
      <c r="V136">
        <f>ROUND((167/100)*ROUND(Source!CS88*Source!I88, 2), 2)</f>
        <v>0</v>
      </c>
      <c r="X136">
        <f>IF(Source!BI88&lt;=1,I136, 0)</f>
        <v>28956.9</v>
      </c>
      <c r="Y136">
        <f>IF(Source!BI88=2,I136, 0)</f>
        <v>0</v>
      </c>
      <c r="Z136">
        <f>IF(Source!BI88=3,I136, 0)</f>
        <v>0</v>
      </c>
      <c r="AA136">
        <f>IF(Source!BI88=4,I136, 0)</f>
        <v>0</v>
      </c>
    </row>
    <row r="137" spans="1:27" ht="71.25" x14ac:dyDescent="0.2">
      <c r="A137" s="21" t="str">
        <f>Source!E89</f>
        <v>9,2</v>
      </c>
      <c r="B137" s="22" t="str">
        <f>Source!F89</f>
        <v>1.3-2-36</v>
      </c>
      <c r="C137" s="22" t="str">
        <f>Source!G89</f>
        <v>Смеси сухие цементно-песчаные, клеевые, высокоадгезионные для плиточных работ, В12,5 (М150), F50, крупность заполнителя не более 0,5 мм</v>
      </c>
      <c r="D137" s="23" t="str">
        <f>Source!H89</f>
        <v>т</v>
      </c>
      <c r="E137" s="10">
        <f>Source!I89</f>
        <v>5.0276249999999996</v>
      </c>
      <c r="F137" s="25">
        <f>Source!AK89</f>
        <v>3374.81</v>
      </c>
      <c r="G137" s="28" t="s">
        <v>3</v>
      </c>
      <c r="H137" s="10">
        <f>Source!AW89</f>
        <v>1</v>
      </c>
      <c r="I137" s="26">
        <f>ROUND((Source!AC89*Source!AW89)*Source!I89, 2)+ROUND((Source!AD89*Source!AV89)*Source!I89, 2)+ROUND((Source!AF89*Source!AV89)*Source!I89, 2)</f>
        <v>16967.28</v>
      </c>
      <c r="J137" s="10">
        <f>IF(Source!BC89&lt;&gt; 0, Source!BC89, 1)</f>
        <v>4.4000000000000004</v>
      </c>
      <c r="K137" s="26">
        <f>Source!O89</f>
        <v>74656.03</v>
      </c>
      <c r="Q137">
        <f>ROUND((Source!DN89/100)*ROUND((Source!AF89*Source!AV89)*Source!I89, 2), 2)</f>
        <v>0</v>
      </c>
      <c r="R137">
        <f>Source!X89</f>
        <v>0</v>
      </c>
      <c r="S137">
        <f>ROUND((Source!DO89/100)*ROUND((Source!AF89*Source!AV89)*Source!I89, 2), 2)</f>
        <v>0</v>
      </c>
      <c r="T137">
        <f>Source!Y89</f>
        <v>0</v>
      </c>
      <c r="U137">
        <f>ROUND((175/100)*ROUND((Source!AE89*Source!AV89)*Source!I89, 2), 2)</f>
        <v>0</v>
      </c>
      <c r="V137">
        <f>ROUND((167/100)*ROUND(Source!CS89*Source!I89, 2), 2)</f>
        <v>0</v>
      </c>
      <c r="X137">
        <f>IF(Source!BI89&lt;=1,I137, 0)</f>
        <v>16967.28</v>
      </c>
      <c r="Y137">
        <f>IF(Source!BI89=2,I137, 0)</f>
        <v>0</v>
      </c>
      <c r="Z137">
        <f>IF(Source!BI89=3,I137, 0)</f>
        <v>0</v>
      </c>
      <c r="AA137">
        <f>IF(Source!BI89=4,I137, 0)</f>
        <v>0</v>
      </c>
    </row>
    <row r="138" spans="1:27" ht="57" x14ac:dyDescent="0.2">
      <c r="A138" s="21" t="str">
        <f>Source!E90</f>
        <v>9,3</v>
      </c>
      <c r="B138" s="22" t="str">
        <f>Source!F90</f>
        <v>1.1-1-834</v>
      </c>
      <c r="C138" s="22" t="str">
        <f>Source!G90</f>
        <v>Плитки керамические глазурованные для внутренней облицовки гладкие, белые и цветные (однотонные), квадратные и прямоугольные, сорт I</v>
      </c>
      <c r="D138" s="23" t="str">
        <f>Source!H90</f>
        <v>м2</v>
      </c>
      <c r="E138" s="10">
        <f>Source!I90</f>
        <v>1340.7</v>
      </c>
      <c r="F138" s="25">
        <f>Source!AK90</f>
        <v>52.32</v>
      </c>
      <c r="G138" s="28" t="s">
        <v>3</v>
      </c>
      <c r="H138" s="10">
        <f>Source!AW90</f>
        <v>1</v>
      </c>
      <c r="I138" s="26">
        <f>ROUND((Source!AC90*Source!AW90)*Source!I90, 2)+ROUND((Source!AD90*Source!AV90)*Source!I90, 2)+ROUND((Source!AF90*Source!AV90)*Source!I90, 2)</f>
        <v>70145.42</v>
      </c>
      <c r="J138" s="10">
        <f>IF(Source!BC90&lt;&gt; 0, Source!BC90, 1)</f>
        <v>5.01</v>
      </c>
      <c r="K138" s="26">
        <f>Source!O90</f>
        <v>351428.57</v>
      </c>
      <c r="Q138">
        <f>ROUND((Source!DN90/100)*ROUND((Source!AF90*Source!AV90)*Source!I90, 2), 2)</f>
        <v>0</v>
      </c>
      <c r="R138">
        <f>Source!X90</f>
        <v>0</v>
      </c>
      <c r="S138">
        <f>ROUND((Source!DO90/100)*ROUND((Source!AF90*Source!AV90)*Source!I90, 2), 2)</f>
        <v>0</v>
      </c>
      <c r="T138">
        <f>Source!Y90</f>
        <v>0</v>
      </c>
      <c r="U138">
        <f>ROUND((175/100)*ROUND((Source!AE90*Source!AV90)*Source!I90, 2), 2)</f>
        <v>0</v>
      </c>
      <c r="V138">
        <f>ROUND((167/100)*ROUND(Source!CS90*Source!I90, 2), 2)</f>
        <v>0</v>
      </c>
      <c r="X138">
        <f>IF(Source!BI90&lt;=1,I138, 0)</f>
        <v>70145.42</v>
      </c>
      <c r="Y138">
        <f>IF(Source!BI90=2,I138, 0)</f>
        <v>0</v>
      </c>
      <c r="Z138">
        <f>IF(Source!BI90=3,I138, 0)</f>
        <v>0</v>
      </c>
      <c r="AA138">
        <f>IF(Source!BI90=4,I138, 0)</f>
        <v>0</v>
      </c>
    </row>
    <row r="139" spans="1:27" ht="14.25" x14ac:dyDescent="0.2">
      <c r="A139" s="21"/>
      <c r="B139" s="22"/>
      <c r="C139" s="22" t="s">
        <v>1040</v>
      </c>
      <c r="D139" s="23" t="s">
        <v>1041</v>
      </c>
      <c r="E139" s="10">
        <f>Source!DN87</f>
        <v>100</v>
      </c>
      <c r="F139" s="25"/>
      <c r="G139" s="24"/>
      <c r="H139" s="10"/>
      <c r="I139" s="26">
        <f>SUM(Q131:Q138)</f>
        <v>29552.240000000002</v>
      </c>
      <c r="J139" s="10">
        <f>Source!BZ87</f>
        <v>86</v>
      </c>
      <c r="K139" s="26">
        <f>SUM(R131:R138)</f>
        <v>471446.87</v>
      </c>
    </row>
    <row r="140" spans="1:27" ht="14.25" x14ac:dyDescent="0.2">
      <c r="A140" s="21"/>
      <c r="B140" s="22"/>
      <c r="C140" s="22" t="s">
        <v>1042</v>
      </c>
      <c r="D140" s="23" t="s">
        <v>1041</v>
      </c>
      <c r="E140" s="10">
        <f>Source!DO87</f>
        <v>64</v>
      </c>
      <c r="F140" s="25"/>
      <c r="G140" s="24"/>
      <c r="H140" s="10"/>
      <c r="I140" s="26">
        <f>SUM(S131:S139)</f>
        <v>18913.43</v>
      </c>
      <c r="J140" s="10">
        <f>Source!CA87</f>
        <v>44</v>
      </c>
      <c r="K140" s="26">
        <f>SUM(T131:T139)</f>
        <v>241205.37</v>
      </c>
    </row>
    <row r="141" spans="1:27" ht="14.25" x14ac:dyDescent="0.2">
      <c r="A141" s="21"/>
      <c r="B141" s="22"/>
      <c r="C141" s="22" t="s">
        <v>1043</v>
      </c>
      <c r="D141" s="23" t="s">
        <v>1041</v>
      </c>
      <c r="E141" s="10">
        <f>175</f>
        <v>175</v>
      </c>
      <c r="F141" s="25"/>
      <c r="G141" s="24"/>
      <c r="H141" s="10"/>
      <c r="I141" s="26">
        <f>SUM(U131:U140)</f>
        <v>237.56</v>
      </c>
      <c r="J141" s="10">
        <f>167</f>
        <v>167</v>
      </c>
      <c r="K141" s="26">
        <f>SUM(V131:V140)</f>
        <v>226.7</v>
      </c>
    </row>
    <row r="142" spans="1:27" ht="14.25" x14ac:dyDescent="0.2">
      <c r="A142" s="21"/>
      <c r="B142" s="22"/>
      <c r="C142" s="22" t="s">
        <v>1044</v>
      </c>
      <c r="D142" s="23" t="s">
        <v>1045</v>
      </c>
      <c r="E142" s="10">
        <f>Source!AQ87</f>
        <v>167.15</v>
      </c>
      <c r="F142" s="25"/>
      <c r="G142" s="24" t="str">
        <f>Source!DI87</f>
        <v>*1,15</v>
      </c>
      <c r="H142" s="10">
        <f>Source!AV87</f>
        <v>1</v>
      </c>
      <c r="I142" s="26">
        <f>Source!U87</f>
        <v>2577.1270574999999</v>
      </c>
      <c r="J142" s="10"/>
      <c r="K142" s="26"/>
    </row>
    <row r="143" spans="1:27" ht="15" x14ac:dyDescent="0.25">
      <c r="A143" s="30"/>
      <c r="B143" s="30"/>
      <c r="C143" s="30"/>
      <c r="D143" s="30"/>
      <c r="E143" s="30"/>
      <c r="F143" s="30"/>
      <c r="G143" s="30"/>
      <c r="H143" s="39">
        <f>I132+I133+I135+I139+I140+I141+SUM(I136:I138)</f>
        <v>251462.69</v>
      </c>
      <c r="I143" s="39"/>
      <c r="J143" s="39">
        <f>K132+K133+K135+K139+K140+K141+SUM(K136:K138)</f>
        <v>2473418.4700000002</v>
      </c>
      <c r="K143" s="39"/>
      <c r="O143" s="29">
        <f>I132+I133+I135+I139+I140+I141+SUM(I136:I138)</f>
        <v>251462.69</v>
      </c>
      <c r="P143" s="29">
        <f>K132+K133+K135+K139+K140+K141+SUM(K136:K138)</f>
        <v>2473418.4700000002</v>
      </c>
      <c r="X143">
        <f>IF(Source!BI87&lt;=1,I132+I133+I135+I139+I140+I141-0, 0)</f>
        <v>135393.09</v>
      </c>
      <c r="Y143">
        <f>IF(Source!BI87=2,I132+I133+I135+I139+I140+I141-0, 0)</f>
        <v>0</v>
      </c>
      <c r="Z143">
        <f>IF(Source!BI87=3,I132+I133+I135+I139+I140+I141-0, 0)</f>
        <v>0</v>
      </c>
      <c r="AA143">
        <f>IF(Source!BI87=4,I132+I133+I135+I139+I140+I141,0)</f>
        <v>0</v>
      </c>
    </row>
    <row r="144" spans="1:27" ht="57" x14ac:dyDescent="0.2">
      <c r="A144" s="21" t="str">
        <f>Source!E91</f>
        <v>10</v>
      </c>
      <c r="B144" s="22" t="str">
        <f>Source!F91</f>
        <v>3.15-149-2</v>
      </c>
      <c r="C144" s="22" t="str">
        <f>Source!G91</f>
        <v>Гладкая облицовка стен (без карнизных, плинтусных и угловых плиток) на клее из сухих смесей по дереву и гипсовым плитам</v>
      </c>
      <c r="D144" s="23" t="str">
        <f>Source!H91</f>
        <v>100 м2</v>
      </c>
      <c r="E144" s="10">
        <f>Source!I91</f>
        <v>0.252</v>
      </c>
      <c r="F144" s="25"/>
      <c r="G144" s="24"/>
      <c r="H144" s="10"/>
      <c r="I144" s="26"/>
      <c r="J144" s="10"/>
      <c r="K144" s="26"/>
      <c r="Q144">
        <f>ROUND((Source!DN91/100)*ROUND((Source!AF91*Source!AV91)*Source!I91, 2), 2)</f>
        <v>555.47</v>
      </c>
      <c r="R144">
        <f>Source!X91</f>
        <v>8861.39</v>
      </c>
      <c r="S144">
        <f>ROUND((Source!DO91/100)*ROUND((Source!AF91*Source!AV91)*Source!I91, 2), 2)</f>
        <v>355.5</v>
      </c>
      <c r="T144">
        <f>Source!Y91</f>
        <v>4533.7299999999996</v>
      </c>
      <c r="U144">
        <f>ROUND((175/100)*ROUND((Source!AE91*Source!AV91)*Source!I91, 2), 2)</f>
        <v>4.46</v>
      </c>
      <c r="V144">
        <f>ROUND((167/100)*ROUND(Source!CS91*Source!I91, 2), 2)</f>
        <v>4.26</v>
      </c>
    </row>
    <row r="145" spans="1:27" ht="14.25" x14ac:dyDescent="0.2">
      <c r="A145" s="21"/>
      <c r="B145" s="22"/>
      <c r="C145" s="22" t="s">
        <v>1036</v>
      </c>
      <c r="D145" s="23"/>
      <c r="E145" s="10"/>
      <c r="F145" s="25">
        <f>Source!AO91</f>
        <v>1916.73</v>
      </c>
      <c r="G145" s="24" t="str">
        <f>Source!DG91</f>
        <v>*1,15</v>
      </c>
      <c r="H145" s="10">
        <f>Source!AV91</f>
        <v>1</v>
      </c>
      <c r="I145" s="26">
        <f>ROUND((Source!AF91*Source!AV91)*Source!I91, 2)</f>
        <v>555.47</v>
      </c>
      <c r="J145" s="10">
        <f>IF(Source!BA91&lt;&gt; 0, Source!BA91, 1)</f>
        <v>18.55</v>
      </c>
      <c r="K145" s="26">
        <f>Source!S91</f>
        <v>10303.94</v>
      </c>
      <c r="W145">
        <f>I145</f>
        <v>555.47</v>
      </c>
    </row>
    <row r="146" spans="1:27" ht="14.25" x14ac:dyDescent="0.2">
      <c r="A146" s="21"/>
      <c r="B146" s="22"/>
      <c r="C146" s="22" t="s">
        <v>1037</v>
      </c>
      <c r="D146" s="23"/>
      <c r="E146" s="10"/>
      <c r="F146" s="25">
        <f>Source!AM91</f>
        <v>42.98</v>
      </c>
      <c r="G146" s="24" t="str">
        <f>Source!DE91</f>
        <v>*1,25</v>
      </c>
      <c r="H146" s="10">
        <f>Source!AV91</f>
        <v>1</v>
      </c>
      <c r="I146" s="26">
        <f>ROUND((Source!AD91*Source!AV91)*Source!I91, 2)</f>
        <v>13.54</v>
      </c>
      <c r="J146" s="10">
        <f>IF(Source!BB91&lt;&gt; 0, Source!BB91, 1)</f>
        <v>8.24</v>
      </c>
      <c r="K146" s="26">
        <f>Source!Q91</f>
        <v>111.56</v>
      </c>
    </row>
    <row r="147" spans="1:27" ht="14.25" x14ac:dyDescent="0.2">
      <c r="A147" s="21"/>
      <c r="B147" s="22"/>
      <c r="C147" s="22" t="s">
        <v>1038</v>
      </c>
      <c r="D147" s="23"/>
      <c r="E147" s="10"/>
      <c r="F147" s="25">
        <f>Source!AN91</f>
        <v>8.1</v>
      </c>
      <c r="G147" s="24" t="str">
        <f>Source!DF91</f>
        <v>*1,25</v>
      </c>
      <c r="H147" s="10">
        <f>Source!AV91</f>
        <v>1</v>
      </c>
      <c r="I147" s="27">
        <f>ROUND((Source!AE91*Source!AV91)*Source!I91, 2)</f>
        <v>2.5499999999999998</v>
      </c>
      <c r="J147" s="10">
        <f>IF(Source!BS91&lt;&gt; 0, Source!BS91, 1)</f>
        <v>1</v>
      </c>
      <c r="K147" s="27">
        <f>Source!R91</f>
        <v>2.5499999999999998</v>
      </c>
      <c r="W147">
        <f>I147</f>
        <v>2.5499999999999998</v>
      </c>
    </row>
    <row r="148" spans="1:27" ht="14.25" x14ac:dyDescent="0.2">
      <c r="A148" s="21"/>
      <c r="B148" s="22"/>
      <c r="C148" s="22" t="s">
        <v>1039</v>
      </c>
      <c r="D148" s="23"/>
      <c r="E148" s="10"/>
      <c r="F148" s="25">
        <f>Source!AL91</f>
        <v>4208.05</v>
      </c>
      <c r="G148" s="24" t="str">
        <f>Source!DD91</f>
        <v/>
      </c>
      <c r="H148" s="10">
        <f>Source!AW91</f>
        <v>1</v>
      </c>
      <c r="I148" s="26">
        <f>ROUND((Source!AC91*Source!AW91)*Source!I91, 2)</f>
        <v>1060.43</v>
      </c>
      <c r="J148" s="10">
        <f>IF(Source!BC91&lt;&gt; 0, Source!BC91, 1)</f>
        <v>13.2</v>
      </c>
      <c r="K148" s="26">
        <f>Source!P91</f>
        <v>13997.66</v>
      </c>
    </row>
    <row r="149" spans="1:27" ht="28.5" x14ac:dyDescent="0.2">
      <c r="A149" s="21" t="str">
        <f>Source!E92</f>
        <v>10,1</v>
      </c>
      <c r="B149" s="22" t="str">
        <f>Source!F92</f>
        <v>1.3-2-137</v>
      </c>
      <c r="C149" s="22" t="str">
        <f>Source!G92</f>
        <v>Смеси сухие для заполнения швов между плитками, белые</v>
      </c>
      <c r="D149" s="23" t="str">
        <f>Source!H92</f>
        <v>т</v>
      </c>
      <c r="E149" s="10">
        <f>Source!I92</f>
        <v>3.0200000000000001E-2</v>
      </c>
      <c r="F149" s="25">
        <f>Source!AK92</f>
        <v>17999.07</v>
      </c>
      <c r="G149" s="28" t="s">
        <v>3</v>
      </c>
      <c r="H149" s="10">
        <f>Source!AW92</f>
        <v>1</v>
      </c>
      <c r="I149" s="26">
        <f>ROUND((Source!AC92*Source!AW92)*Source!I92, 2)+ROUND((Source!AD92*Source!AV92)*Source!I92, 2)+ROUND((Source!AF92*Source!AV92)*Source!I92, 2)</f>
        <v>543.57000000000005</v>
      </c>
      <c r="J149" s="10">
        <f>IF(Source!BC92&lt;&gt; 0, Source!BC92, 1)</f>
        <v>1.23</v>
      </c>
      <c r="K149" s="26">
        <f>Source!O92</f>
        <v>668.59</v>
      </c>
      <c r="Q149">
        <f>ROUND((Source!DN92/100)*ROUND((Source!AF92*Source!AV92)*Source!I92, 2), 2)</f>
        <v>0</v>
      </c>
      <c r="R149">
        <f>Source!X92</f>
        <v>0</v>
      </c>
      <c r="S149">
        <f>ROUND((Source!DO92/100)*ROUND((Source!AF92*Source!AV92)*Source!I92, 2), 2)</f>
        <v>0</v>
      </c>
      <c r="T149">
        <f>Source!Y92</f>
        <v>0</v>
      </c>
      <c r="U149">
        <f>ROUND((175/100)*ROUND((Source!AE92*Source!AV92)*Source!I92, 2), 2)</f>
        <v>0</v>
      </c>
      <c r="V149">
        <f>ROUND((167/100)*ROUND(Source!CS92*Source!I92, 2), 2)</f>
        <v>0</v>
      </c>
      <c r="X149">
        <f>IF(Source!BI92&lt;=1,I149, 0)</f>
        <v>543.57000000000005</v>
      </c>
      <c r="Y149">
        <f>IF(Source!BI92=2,I149, 0)</f>
        <v>0</v>
      </c>
      <c r="Z149">
        <f>IF(Source!BI92=3,I149, 0)</f>
        <v>0</v>
      </c>
      <c r="AA149">
        <f>IF(Source!BI92=4,I149, 0)</f>
        <v>0</v>
      </c>
    </row>
    <row r="150" spans="1:27" ht="71.25" x14ac:dyDescent="0.2">
      <c r="A150" s="21" t="str">
        <f>Source!E93</f>
        <v>10,2</v>
      </c>
      <c r="B150" s="22" t="str">
        <f>Source!F93</f>
        <v>1.3-2-36</v>
      </c>
      <c r="C150" s="22" t="str">
        <f>Source!G93</f>
        <v>Смеси сухие цементно-песчаные, клеевые, высокоадгезионные для плиточных работ, В12,5 (М150), F50, крупность заполнителя не более 0,5 мм</v>
      </c>
      <c r="D150" s="23" t="str">
        <f>Source!H93</f>
        <v>т</v>
      </c>
      <c r="E150" s="10">
        <f>Source!I93</f>
        <v>9.4500000000000001E-2</v>
      </c>
      <c r="F150" s="25">
        <f>Source!AK93</f>
        <v>3374.81</v>
      </c>
      <c r="G150" s="28" t="s">
        <v>3</v>
      </c>
      <c r="H150" s="10">
        <f>Source!AW93</f>
        <v>1</v>
      </c>
      <c r="I150" s="26">
        <f>ROUND((Source!AC93*Source!AW93)*Source!I93, 2)+ROUND((Source!AD93*Source!AV93)*Source!I93, 2)+ROUND((Source!AF93*Source!AV93)*Source!I93, 2)</f>
        <v>318.92</v>
      </c>
      <c r="J150" s="10">
        <f>IF(Source!BC93&lt;&gt; 0, Source!BC93, 1)</f>
        <v>4.4000000000000004</v>
      </c>
      <c r="K150" s="26">
        <f>Source!O93</f>
        <v>1403.25</v>
      </c>
      <c r="Q150">
        <f>ROUND((Source!DN93/100)*ROUND((Source!AF93*Source!AV93)*Source!I93, 2), 2)</f>
        <v>0</v>
      </c>
      <c r="R150">
        <f>Source!X93</f>
        <v>0</v>
      </c>
      <c r="S150">
        <f>ROUND((Source!DO93/100)*ROUND((Source!AF93*Source!AV93)*Source!I93, 2), 2)</f>
        <v>0</v>
      </c>
      <c r="T150">
        <f>Source!Y93</f>
        <v>0</v>
      </c>
      <c r="U150">
        <f>ROUND((175/100)*ROUND((Source!AE93*Source!AV93)*Source!I93, 2), 2)</f>
        <v>0</v>
      </c>
      <c r="V150">
        <f>ROUND((167/100)*ROUND(Source!CS93*Source!I93, 2), 2)</f>
        <v>0</v>
      </c>
      <c r="X150">
        <f>IF(Source!BI93&lt;=1,I150, 0)</f>
        <v>318.92</v>
      </c>
      <c r="Y150">
        <f>IF(Source!BI93=2,I150, 0)</f>
        <v>0</v>
      </c>
      <c r="Z150">
        <f>IF(Source!BI93=3,I150, 0)</f>
        <v>0</v>
      </c>
      <c r="AA150">
        <f>IF(Source!BI93=4,I150, 0)</f>
        <v>0</v>
      </c>
    </row>
    <row r="151" spans="1:27" ht="57" x14ac:dyDescent="0.2">
      <c r="A151" s="21" t="str">
        <f>Source!E94</f>
        <v>10,3</v>
      </c>
      <c r="B151" s="22" t="str">
        <f>Source!F94</f>
        <v>1.1-1-834</v>
      </c>
      <c r="C151" s="22" t="str">
        <f>Source!G94</f>
        <v>Плитки керамические глазурованные для внутренней облицовки гладкие, белые и цветные (однотонные), квадратные и прямоугольные, сорт I</v>
      </c>
      <c r="D151" s="23" t="str">
        <f>Source!H94</f>
        <v>м2</v>
      </c>
      <c r="E151" s="10">
        <f>Source!I94</f>
        <v>25.2</v>
      </c>
      <c r="F151" s="25">
        <f>Source!AK94</f>
        <v>52.32</v>
      </c>
      <c r="G151" s="28" t="s">
        <v>3</v>
      </c>
      <c r="H151" s="10">
        <f>Source!AW94</f>
        <v>1</v>
      </c>
      <c r="I151" s="26">
        <f>ROUND((Source!AC94*Source!AW94)*Source!I94, 2)+ROUND((Source!AD94*Source!AV94)*Source!I94, 2)+ROUND((Source!AF94*Source!AV94)*Source!I94, 2)</f>
        <v>1318.46</v>
      </c>
      <c r="J151" s="10">
        <f>IF(Source!BC94&lt;&gt; 0, Source!BC94, 1)</f>
        <v>5.01</v>
      </c>
      <c r="K151" s="26">
        <f>Source!O94</f>
        <v>6605.5</v>
      </c>
      <c r="Q151">
        <f>ROUND((Source!DN94/100)*ROUND((Source!AF94*Source!AV94)*Source!I94, 2), 2)</f>
        <v>0</v>
      </c>
      <c r="R151">
        <f>Source!X94</f>
        <v>0</v>
      </c>
      <c r="S151">
        <f>ROUND((Source!DO94/100)*ROUND((Source!AF94*Source!AV94)*Source!I94, 2), 2)</f>
        <v>0</v>
      </c>
      <c r="T151">
        <f>Source!Y94</f>
        <v>0</v>
      </c>
      <c r="U151">
        <f>ROUND((175/100)*ROUND((Source!AE94*Source!AV94)*Source!I94, 2), 2)</f>
        <v>0</v>
      </c>
      <c r="V151">
        <f>ROUND((167/100)*ROUND(Source!CS94*Source!I94, 2), 2)</f>
        <v>0</v>
      </c>
      <c r="X151">
        <f>IF(Source!BI94&lt;=1,I151, 0)</f>
        <v>1318.46</v>
      </c>
      <c r="Y151">
        <f>IF(Source!BI94=2,I151, 0)</f>
        <v>0</v>
      </c>
      <c r="Z151">
        <f>IF(Source!BI94=3,I151, 0)</f>
        <v>0</v>
      </c>
      <c r="AA151">
        <f>IF(Source!BI94=4,I151, 0)</f>
        <v>0</v>
      </c>
    </row>
    <row r="152" spans="1:27" ht="14.25" x14ac:dyDescent="0.2">
      <c r="A152" s="21"/>
      <c r="B152" s="22"/>
      <c r="C152" s="22" t="s">
        <v>1040</v>
      </c>
      <c r="D152" s="23" t="s">
        <v>1041</v>
      </c>
      <c r="E152" s="10">
        <f>Source!DN91</f>
        <v>100</v>
      </c>
      <c r="F152" s="25"/>
      <c r="G152" s="24"/>
      <c r="H152" s="10"/>
      <c r="I152" s="26">
        <f>SUM(Q144:Q151)</f>
        <v>555.47</v>
      </c>
      <c r="J152" s="10">
        <f>Source!BZ91</f>
        <v>86</v>
      </c>
      <c r="K152" s="26">
        <f>SUM(R144:R151)</f>
        <v>8861.39</v>
      </c>
    </row>
    <row r="153" spans="1:27" ht="14.25" x14ac:dyDescent="0.2">
      <c r="A153" s="21"/>
      <c r="B153" s="22"/>
      <c r="C153" s="22" t="s">
        <v>1042</v>
      </c>
      <c r="D153" s="23" t="s">
        <v>1041</v>
      </c>
      <c r="E153" s="10">
        <f>Source!DO91</f>
        <v>64</v>
      </c>
      <c r="F153" s="25"/>
      <c r="G153" s="24"/>
      <c r="H153" s="10"/>
      <c r="I153" s="26">
        <f>SUM(S144:S152)</f>
        <v>355.5</v>
      </c>
      <c r="J153" s="10">
        <f>Source!CA91</f>
        <v>44</v>
      </c>
      <c r="K153" s="26">
        <f>SUM(T144:T152)</f>
        <v>4533.7299999999996</v>
      </c>
    </row>
    <row r="154" spans="1:27" ht="14.25" x14ac:dyDescent="0.2">
      <c r="A154" s="21"/>
      <c r="B154" s="22"/>
      <c r="C154" s="22" t="s">
        <v>1043</v>
      </c>
      <c r="D154" s="23" t="s">
        <v>1041</v>
      </c>
      <c r="E154" s="10">
        <f>175</f>
        <v>175</v>
      </c>
      <c r="F154" s="25"/>
      <c r="G154" s="24"/>
      <c r="H154" s="10"/>
      <c r="I154" s="26">
        <f>SUM(U144:U153)</f>
        <v>4.46</v>
      </c>
      <c r="J154" s="10">
        <f>167</f>
        <v>167</v>
      </c>
      <c r="K154" s="26">
        <f>SUM(V144:V153)</f>
        <v>4.26</v>
      </c>
    </row>
    <row r="155" spans="1:27" ht="14.25" x14ac:dyDescent="0.2">
      <c r="A155" s="21"/>
      <c r="B155" s="22"/>
      <c r="C155" s="22" t="s">
        <v>1044</v>
      </c>
      <c r="D155" s="23" t="s">
        <v>1045</v>
      </c>
      <c r="E155" s="10">
        <f>Source!AQ91</f>
        <v>167.15</v>
      </c>
      <c r="F155" s="25"/>
      <c r="G155" s="24" t="str">
        <f>Source!DI91</f>
        <v>*1,15</v>
      </c>
      <c r="H155" s="10">
        <f>Source!AV91</f>
        <v>1</v>
      </c>
      <c r="I155" s="26">
        <f>Source!U91</f>
        <v>48.440069999999999</v>
      </c>
      <c r="J155" s="10"/>
      <c r="K155" s="26"/>
    </row>
    <row r="156" spans="1:27" ht="15" x14ac:dyDescent="0.25">
      <c r="A156" s="30"/>
      <c r="B156" s="30"/>
      <c r="C156" s="30"/>
      <c r="D156" s="30"/>
      <c r="E156" s="30"/>
      <c r="F156" s="30"/>
      <c r="G156" s="30"/>
      <c r="H156" s="39">
        <f>I145+I146+I148+I152+I153+I154+SUM(I149:I151)</f>
        <v>4725.82</v>
      </c>
      <c r="I156" s="39"/>
      <c r="J156" s="39">
        <f>K145+K146+K148+K152+K153+K154+SUM(K149:K151)</f>
        <v>46489.880000000005</v>
      </c>
      <c r="K156" s="39"/>
      <c r="O156" s="29">
        <f>I145+I146+I148+I152+I153+I154+SUM(I149:I151)</f>
        <v>4725.82</v>
      </c>
      <c r="P156" s="29">
        <f>K145+K146+K148+K152+K153+K154+SUM(K149:K151)</f>
        <v>46489.880000000005</v>
      </c>
      <c r="X156">
        <f>IF(Source!BI91&lt;=1,I145+I146+I148+I152+I153+I154-0, 0)</f>
        <v>2544.87</v>
      </c>
      <c r="Y156">
        <f>IF(Source!BI91=2,I145+I146+I148+I152+I153+I154-0, 0)</f>
        <v>0</v>
      </c>
      <c r="Z156">
        <f>IF(Source!BI91=3,I145+I146+I148+I152+I153+I154-0, 0)</f>
        <v>0</v>
      </c>
      <c r="AA156">
        <f>IF(Source!BI91=4,I145+I146+I148+I152+I153+I154,0)</f>
        <v>0</v>
      </c>
    </row>
    <row r="157" spans="1:27" ht="85.5" x14ac:dyDescent="0.2">
      <c r="A157" s="21" t="str">
        <f>Source!E95</f>
        <v>11</v>
      </c>
      <c r="B157" s="22" t="str">
        <f>Source!F95</f>
        <v>3.15-63-1</v>
      </c>
      <c r="C157" s="22" t="str">
        <f>Source!G95</f>
        <v>Улучшенная штукатурка по сетке стен без устройства каркаса цементным раствором</v>
      </c>
      <c r="D157" s="23" t="str">
        <f>Source!H95</f>
        <v>100 м2 оштукатуриваемой поверхности</v>
      </c>
      <c r="E157" s="10">
        <f>Source!I95</f>
        <v>0.91559999999999997</v>
      </c>
      <c r="F157" s="25"/>
      <c r="G157" s="24"/>
      <c r="H157" s="10"/>
      <c r="I157" s="26"/>
      <c r="J157" s="10"/>
      <c r="K157" s="26"/>
      <c r="Q157">
        <f>ROUND((Source!DN95/100)*ROUND((Source!AF95*Source!AV95)*Source!I95, 2), 2)</f>
        <v>1625.88</v>
      </c>
      <c r="R157">
        <f>Source!X95</f>
        <v>25937.599999999999</v>
      </c>
      <c r="S157">
        <f>ROUND((Source!DO95/100)*ROUND((Source!AF95*Source!AV95)*Source!I95, 2), 2)</f>
        <v>1040.56</v>
      </c>
      <c r="T157">
        <f>Source!Y95</f>
        <v>13270.4</v>
      </c>
      <c r="U157">
        <f>ROUND((175/100)*ROUND((Source!AE95*Source!AV95)*Source!I95, 2), 2)</f>
        <v>120.98</v>
      </c>
      <c r="V157">
        <f>ROUND((167/100)*ROUND(Source!CS95*Source!I95, 2), 2)</f>
        <v>115.45</v>
      </c>
    </row>
    <row r="158" spans="1:27" ht="14.25" x14ac:dyDescent="0.2">
      <c r="A158" s="21"/>
      <c r="B158" s="22"/>
      <c r="C158" s="22" t="s">
        <v>1036</v>
      </c>
      <c r="D158" s="23"/>
      <c r="E158" s="10"/>
      <c r="F158" s="25">
        <f>Source!AO95</f>
        <v>1544.13</v>
      </c>
      <c r="G158" s="24" t="str">
        <f>Source!DG95</f>
        <v>*1,15</v>
      </c>
      <c r="H158" s="10">
        <f>Source!AV95</f>
        <v>1</v>
      </c>
      <c r="I158" s="26">
        <f>ROUND((Source!AF95*Source!AV95)*Source!I95, 2)</f>
        <v>1625.88</v>
      </c>
      <c r="J158" s="10">
        <f>IF(Source!BA95&lt;&gt; 0, Source!BA95, 1)</f>
        <v>18.55</v>
      </c>
      <c r="K158" s="26">
        <f>Source!S95</f>
        <v>30160</v>
      </c>
      <c r="W158">
        <f>I158</f>
        <v>1625.88</v>
      </c>
    </row>
    <row r="159" spans="1:27" ht="14.25" x14ac:dyDescent="0.2">
      <c r="A159" s="21"/>
      <c r="B159" s="22"/>
      <c r="C159" s="22" t="s">
        <v>1037</v>
      </c>
      <c r="D159" s="23"/>
      <c r="E159" s="10"/>
      <c r="F159" s="25">
        <f>Source!AM95</f>
        <v>267.05</v>
      </c>
      <c r="G159" s="24" t="str">
        <f>Source!DE95</f>
        <v>*1,25</v>
      </c>
      <c r="H159" s="10">
        <f>Source!AV95</f>
        <v>1</v>
      </c>
      <c r="I159" s="26">
        <f>ROUND((Source!AD95*Source!AV95)*Source!I95, 2)</f>
        <v>305.64</v>
      </c>
      <c r="J159" s="10">
        <f>IF(Source!BB95&lt;&gt; 0, Source!BB95, 1)</f>
        <v>8.3800000000000008</v>
      </c>
      <c r="K159" s="26">
        <f>Source!Q95</f>
        <v>2561.25</v>
      </c>
    </row>
    <row r="160" spans="1:27" ht="14.25" x14ac:dyDescent="0.2">
      <c r="A160" s="21"/>
      <c r="B160" s="22"/>
      <c r="C160" s="22" t="s">
        <v>1038</v>
      </c>
      <c r="D160" s="23"/>
      <c r="E160" s="10"/>
      <c r="F160" s="25">
        <f>Source!AN95</f>
        <v>60.4</v>
      </c>
      <c r="G160" s="24" t="str">
        <f>Source!DF95</f>
        <v>*1,25</v>
      </c>
      <c r="H160" s="10">
        <f>Source!AV95</f>
        <v>1</v>
      </c>
      <c r="I160" s="27">
        <f>ROUND((Source!AE95*Source!AV95)*Source!I95, 2)</f>
        <v>69.13</v>
      </c>
      <c r="J160" s="10">
        <f>IF(Source!BS95&lt;&gt; 0, Source!BS95, 1)</f>
        <v>1</v>
      </c>
      <c r="K160" s="27">
        <f>Source!R95</f>
        <v>69.13</v>
      </c>
      <c r="W160">
        <f>I160</f>
        <v>69.13</v>
      </c>
    </row>
    <row r="161" spans="1:27" ht="14.25" x14ac:dyDescent="0.2">
      <c r="A161" s="21"/>
      <c r="B161" s="22"/>
      <c r="C161" s="22" t="s">
        <v>1039</v>
      </c>
      <c r="D161" s="23"/>
      <c r="E161" s="10"/>
      <c r="F161" s="25">
        <f>Source!AL95</f>
        <v>3796.22</v>
      </c>
      <c r="G161" s="24" t="str">
        <f>Source!DD95</f>
        <v/>
      </c>
      <c r="H161" s="10">
        <f>Source!AW95</f>
        <v>1</v>
      </c>
      <c r="I161" s="26">
        <f>ROUND((Source!AC95*Source!AW95)*Source!I95, 2)</f>
        <v>3475.82</v>
      </c>
      <c r="J161" s="10">
        <f>IF(Source!BC95&lt;&gt; 0, Source!BC95, 1)</f>
        <v>14.24</v>
      </c>
      <c r="K161" s="26">
        <f>Source!P95</f>
        <v>49495.66</v>
      </c>
    </row>
    <row r="162" spans="1:27" ht="14.25" x14ac:dyDescent="0.2">
      <c r="A162" s="21" t="str">
        <f>Source!E96</f>
        <v>11,1</v>
      </c>
      <c r="B162" s="22" t="str">
        <f>Source!F96</f>
        <v>1.1-1-118</v>
      </c>
      <c r="C162" s="22" t="str">
        <f>Source!G96</f>
        <v>Вода</v>
      </c>
      <c r="D162" s="23" t="str">
        <f>Source!H96</f>
        <v>м3</v>
      </c>
      <c r="E162" s="10">
        <f>Source!I96</f>
        <v>0.16689599999999999</v>
      </c>
      <c r="F162" s="25">
        <f>Source!AK96</f>
        <v>7.07</v>
      </c>
      <c r="G162" s="28" t="s">
        <v>3</v>
      </c>
      <c r="H162" s="10">
        <f>Source!AW96</f>
        <v>1</v>
      </c>
      <c r="I162" s="26">
        <f>ROUND((Source!AC96*Source!AW96)*Source!I96, 2)+ROUND((Source!AD96*Source!AV96)*Source!I96, 2)+ROUND((Source!AF96*Source!AV96)*Source!I96, 2)</f>
        <v>1.18</v>
      </c>
      <c r="J162" s="10">
        <f>IF(Source!BC96&lt;&gt; 0, Source!BC96, 1)</f>
        <v>4.24</v>
      </c>
      <c r="K162" s="26">
        <f>Source!O96</f>
        <v>5</v>
      </c>
      <c r="Q162">
        <f>ROUND((Source!DN96/100)*ROUND((Source!AF96*Source!AV96)*Source!I96, 2), 2)</f>
        <v>0</v>
      </c>
      <c r="R162">
        <f>Source!X96</f>
        <v>0</v>
      </c>
      <c r="S162">
        <f>ROUND((Source!DO96/100)*ROUND((Source!AF96*Source!AV96)*Source!I96, 2), 2)</f>
        <v>0</v>
      </c>
      <c r="T162">
        <f>Source!Y96</f>
        <v>0</v>
      </c>
      <c r="U162">
        <f>ROUND((175/100)*ROUND((Source!AE96*Source!AV96)*Source!I96, 2), 2)</f>
        <v>0</v>
      </c>
      <c r="V162">
        <f>ROUND((167/100)*ROUND(Source!CS96*Source!I96, 2), 2)</f>
        <v>0</v>
      </c>
      <c r="X162">
        <f>IF(Source!BI96&lt;=1,I162, 0)</f>
        <v>1.18</v>
      </c>
      <c r="Y162">
        <f>IF(Source!BI96=2,I162, 0)</f>
        <v>0</v>
      </c>
      <c r="Z162">
        <f>IF(Source!BI96=3,I162, 0)</f>
        <v>0</v>
      </c>
      <c r="AA162">
        <f>IF(Source!BI96=4,I162, 0)</f>
        <v>0</v>
      </c>
    </row>
    <row r="163" spans="1:27" ht="85.5" x14ac:dyDescent="0.2">
      <c r="A163" s="21" t="str">
        <f>Source!E97</f>
        <v>11,2</v>
      </c>
      <c r="B163" s="22" t="str">
        <f>Source!F97</f>
        <v>1.3-2-25</v>
      </c>
      <c r="C163" s="22" t="str">
        <f>Source!G97</f>
        <v>Смеси сухие штукатурные цементно-песчаные для внутренних и наружных работ, водоудерживающие и повышающие адгезионные свойства, В12,5 (М150), F50, крупность заполнителя не более 0,5 мм</v>
      </c>
      <c r="D163" s="23" t="str">
        <f>Source!H97</f>
        <v>т</v>
      </c>
      <c r="E163" s="10">
        <f>Source!I97</f>
        <v>0.95368900000000001</v>
      </c>
      <c r="F163" s="25">
        <f>Source!AK97</f>
        <v>1742.15</v>
      </c>
      <c r="G163" s="28" t="s">
        <v>3</v>
      </c>
      <c r="H163" s="10">
        <f>Source!AW97</f>
        <v>1</v>
      </c>
      <c r="I163" s="26">
        <f>ROUND((Source!AC97*Source!AW97)*Source!I97, 2)+ROUND((Source!AD97*Source!AV97)*Source!I97, 2)+ROUND((Source!AF97*Source!AV97)*Source!I97, 2)</f>
        <v>1661.47</v>
      </c>
      <c r="J163" s="10">
        <f>IF(Source!BC97&lt;&gt; 0, Source!BC97, 1)</f>
        <v>2.87</v>
      </c>
      <c r="K163" s="26">
        <f>Source!O97</f>
        <v>4768.42</v>
      </c>
      <c r="Q163">
        <f>ROUND((Source!DN97/100)*ROUND((Source!AF97*Source!AV97)*Source!I97, 2), 2)</f>
        <v>0</v>
      </c>
      <c r="R163">
        <f>Source!X97</f>
        <v>0</v>
      </c>
      <c r="S163">
        <f>ROUND((Source!DO97/100)*ROUND((Source!AF97*Source!AV97)*Source!I97, 2), 2)</f>
        <v>0</v>
      </c>
      <c r="T163">
        <f>Source!Y97</f>
        <v>0</v>
      </c>
      <c r="U163">
        <f>ROUND((175/100)*ROUND((Source!AE97*Source!AV97)*Source!I97, 2), 2)</f>
        <v>0</v>
      </c>
      <c r="V163">
        <f>ROUND((167/100)*ROUND(Source!CS97*Source!I97, 2), 2)</f>
        <v>0</v>
      </c>
      <c r="X163">
        <f>IF(Source!BI97&lt;=1,I163, 0)</f>
        <v>1661.47</v>
      </c>
      <c r="Y163">
        <f>IF(Source!BI97=2,I163, 0)</f>
        <v>0</v>
      </c>
      <c r="Z163">
        <f>IF(Source!BI97=3,I163, 0)</f>
        <v>0</v>
      </c>
      <c r="AA163">
        <f>IF(Source!BI97=4,I163, 0)</f>
        <v>0</v>
      </c>
    </row>
    <row r="164" spans="1:27" ht="14.25" x14ac:dyDescent="0.2">
      <c r="A164" s="21" t="str">
        <f>Source!E98</f>
        <v>11,3</v>
      </c>
      <c r="B164" s="22" t="str">
        <f>Source!F98</f>
        <v>1.3-2-6</v>
      </c>
      <c r="C164" s="22" t="str">
        <f>Source!G98</f>
        <v>Растворы цементные, марка 150</v>
      </c>
      <c r="D164" s="23" t="str">
        <f>Source!H98</f>
        <v>м3</v>
      </c>
      <c r="E164" s="10">
        <f>Source!I98</f>
        <v>2.3842219999999998</v>
      </c>
      <c r="F164" s="25">
        <f>Source!AK98</f>
        <v>478.96</v>
      </c>
      <c r="G164" s="28" t="s">
        <v>3</v>
      </c>
      <c r="H164" s="10">
        <f>Source!AW98</f>
        <v>1</v>
      </c>
      <c r="I164" s="26">
        <f>ROUND((Source!AC98*Source!AW98)*Source!I98, 2)+ROUND((Source!AD98*Source!AV98)*Source!I98, 2)+ROUND((Source!AF98*Source!AV98)*Source!I98, 2)</f>
        <v>1141.95</v>
      </c>
      <c r="J164" s="10">
        <f>IF(Source!BC98&lt;&gt; 0, Source!BC98, 1)</f>
        <v>6.54</v>
      </c>
      <c r="K164" s="26">
        <f>Source!O98</f>
        <v>7468.33</v>
      </c>
      <c r="Q164">
        <f>ROUND((Source!DN98/100)*ROUND((Source!AF98*Source!AV98)*Source!I98, 2), 2)</f>
        <v>0</v>
      </c>
      <c r="R164">
        <f>Source!X98</f>
        <v>0</v>
      </c>
      <c r="S164">
        <f>ROUND((Source!DO98/100)*ROUND((Source!AF98*Source!AV98)*Source!I98, 2), 2)</f>
        <v>0</v>
      </c>
      <c r="T164">
        <f>Source!Y98</f>
        <v>0</v>
      </c>
      <c r="U164">
        <f>ROUND((175/100)*ROUND((Source!AE98*Source!AV98)*Source!I98, 2), 2)</f>
        <v>0</v>
      </c>
      <c r="V164">
        <f>ROUND((167/100)*ROUND(Source!CS98*Source!I98, 2), 2)</f>
        <v>0</v>
      </c>
      <c r="X164">
        <f>IF(Source!BI98&lt;=1,I164, 0)</f>
        <v>1141.95</v>
      </c>
      <c r="Y164">
        <f>IF(Source!BI98=2,I164, 0)</f>
        <v>0</v>
      </c>
      <c r="Z164">
        <f>IF(Source!BI98=3,I164, 0)</f>
        <v>0</v>
      </c>
      <c r="AA164">
        <f>IF(Source!BI98=4,I164, 0)</f>
        <v>0</v>
      </c>
    </row>
    <row r="165" spans="1:27" ht="14.25" x14ac:dyDescent="0.2">
      <c r="A165" s="21"/>
      <c r="B165" s="22"/>
      <c r="C165" s="22" t="s">
        <v>1040</v>
      </c>
      <c r="D165" s="23" t="s">
        <v>1041</v>
      </c>
      <c r="E165" s="10">
        <f>Source!DN95</f>
        <v>100</v>
      </c>
      <c r="F165" s="25"/>
      <c r="G165" s="24"/>
      <c r="H165" s="10"/>
      <c r="I165" s="26">
        <f>SUM(Q157:Q164)</f>
        <v>1625.88</v>
      </c>
      <c r="J165" s="10">
        <f>Source!BZ95</f>
        <v>86</v>
      </c>
      <c r="K165" s="26">
        <f>SUM(R157:R164)</f>
        <v>25937.599999999999</v>
      </c>
    </row>
    <row r="166" spans="1:27" ht="14.25" x14ac:dyDescent="0.2">
      <c r="A166" s="21"/>
      <c r="B166" s="22"/>
      <c r="C166" s="22" t="s">
        <v>1042</v>
      </c>
      <c r="D166" s="23" t="s">
        <v>1041</v>
      </c>
      <c r="E166" s="10">
        <f>Source!DO95</f>
        <v>64</v>
      </c>
      <c r="F166" s="25"/>
      <c r="G166" s="24"/>
      <c r="H166" s="10"/>
      <c r="I166" s="26">
        <f>SUM(S157:S165)</f>
        <v>1040.56</v>
      </c>
      <c r="J166" s="10">
        <f>Source!CA95</f>
        <v>44</v>
      </c>
      <c r="K166" s="26">
        <f>SUM(T157:T165)</f>
        <v>13270.4</v>
      </c>
    </row>
    <row r="167" spans="1:27" ht="14.25" x14ac:dyDescent="0.2">
      <c r="A167" s="21"/>
      <c r="B167" s="22"/>
      <c r="C167" s="22" t="s">
        <v>1043</v>
      </c>
      <c r="D167" s="23" t="s">
        <v>1041</v>
      </c>
      <c r="E167" s="10">
        <f>175</f>
        <v>175</v>
      </c>
      <c r="F167" s="25"/>
      <c r="G167" s="24"/>
      <c r="H167" s="10"/>
      <c r="I167" s="26">
        <f>SUM(U157:U166)</f>
        <v>120.98</v>
      </c>
      <c r="J167" s="10">
        <f>167</f>
        <v>167</v>
      </c>
      <c r="K167" s="26">
        <f>SUM(V157:V166)</f>
        <v>115.45</v>
      </c>
    </row>
    <row r="168" spans="1:27" ht="14.25" x14ac:dyDescent="0.2">
      <c r="A168" s="21"/>
      <c r="B168" s="22"/>
      <c r="C168" s="22" t="s">
        <v>1044</v>
      </c>
      <c r="D168" s="23" t="s">
        <v>1045</v>
      </c>
      <c r="E168" s="10">
        <f>Source!AQ95</f>
        <v>133</v>
      </c>
      <c r="F168" s="25"/>
      <c r="G168" s="24" t="str">
        <f>Source!DI95</f>
        <v>*1,15</v>
      </c>
      <c r="H168" s="10">
        <f>Source!AV95</f>
        <v>1</v>
      </c>
      <c r="I168" s="26">
        <f>Source!U95</f>
        <v>140.04101999999997</v>
      </c>
      <c r="J168" s="10"/>
      <c r="K168" s="26"/>
    </row>
    <row r="169" spans="1:27" ht="15" x14ac:dyDescent="0.25">
      <c r="A169" s="30"/>
      <c r="B169" s="30"/>
      <c r="C169" s="30"/>
      <c r="D169" s="30"/>
      <c r="E169" s="30"/>
      <c r="F169" s="30"/>
      <c r="G169" s="30"/>
      <c r="H169" s="39">
        <f>I158+I159+I161+I165+I166+I167+SUM(I162:I164)</f>
        <v>10999.36</v>
      </c>
      <c r="I169" s="39"/>
      <c r="J169" s="39">
        <f>K158+K159+K161+K165+K166+K167+SUM(K162:K164)</f>
        <v>133782.10999999999</v>
      </c>
      <c r="K169" s="39"/>
      <c r="O169" s="29">
        <f>I158+I159+I161+I165+I166+I167+SUM(I162:I164)</f>
        <v>10999.36</v>
      </c>
      <c r="P169" s="29">
        <f>K158+K159+K161+K165+K166+K167+SUM(K162:K164)</f>
        <v>133782.10999999999</v>
      </c>
      <c r="X169">
        <f>IF(Source!BI95&lt;=1,I158+I159+I161+I165+I166+I167-0, 0)</f>
        <v>8194.76</v>
      </c>
      <c r="Y169">
        <f>IF(Source!BI95=2,I158+I159+I161+I165+I166+I167-0, 0)</f>
        <v>0</v>
      </c>
      <c r="Z169">
        <f>IF(Source!BI95=3,I158+I159+I161+I165+I166+I167-0, 0)</f>
        <v>0</v>
      </c>
      <c r="AA169">
        <f>IF(Source!BI95=4,I158+I159+I161+I165+I166+I167,0)</f>
        <v>0</v>
      </c>
    </row>
    <row r="170" spans="1:27" ht="42.75" x14ac:dyDescent="0.2">
      <c r="A170" s="21" t="str">
        <f>Source!E99</f>
        <v>12</v>
      </c>
      <c r="B170" s="22" t="str">
        <f>Source!F99</f>
        <v>3.15-165-1</v>
      </c>
      <c r="C170" s="22" t="str">
        <f>Source!G99</f>
        <v>Обработка поверхностей стен грунтовкой глубокого проникновения внутри помещения</v>
      </c>
      <c r="D170" s="23" t="str">
        <f>Source!H99</f>
        <v>100 м2</v>
      </c>
      <c r="E170" s="10">
        <f>Source!I99</f>
        <v>0.91559999999999997</v>
      </c>
      <c r="F170" s="25"/>
      <c r="G170" s="24"/>
      <c r="H170" s="10"/>
      <c r="I170" s="26"/>
      <c r="J170" s="10"/>
      <c r="K170" s="26"/>
      <c r="Q170">
        <f>ROUND((Source!DN99/100)*ROUND((Source!AF99*Source!AV99)*Source!I99, 2), 2)</f>
        <v>54.73</v>
      </c>
      <c r="R170">
        <f>Source!X99</f>
        <v>873.14</v>
      </c>
      <c r="S170">
        <f>ROUND((Source!DO99/100)*ROUND((Source!AF99*Source!AV99)*Source!I99, 2), 2)</f>
        <v>35.03</v>
      </c>
      <c r="T170">
        <f>Source!Y99</f>
        <v>446.72</v>
      </c>
      <c r="U170">
        <f>ROUND((175/100)*ROUND((Source!AE99*Source!AV99)*Source!I99, 2), 2)</f>
        <v>0.28000000000000003</v>
      </c>
      <c r="V170">
        <f>ROUND((167/100)*ROUND(Source!CS99*Source!I99, 2), 2)</f>
        <v>0.27</v>
      </c>
    </row>
    <row r="171" spans="1:27" ht="14.25" x14ac:dyDescent="0.2">
      <c r="A171" s="21"/>
      <c r="B171" s="22"/>
      <c r="C171" s="22" t="s">
        <v>1036</v>
      </c>
      <c r="D171" s="23"/>
      <c r="E171" s="10"/>
      <c r="F171" s="25">
        <f>Source!AO99</f>
        <v>51.98</v>
      </c>
      <c r="G171" s="24" t="str">
        <f>Source!DG99</f>
        <v>*1,15</v>
      </c>
      <c r="H171" s="10">
        <f>Source!AV99</f>
        <v>1</v>
      </c>
      <c r="I171" s="26">
        <f>ROUND((Source!AF99*Source!AV99)*Source!I99, 2)</f>
        <v>54.73</v>
      </c>
      <c r="J171" s="10">
        <f>IF(Source!BA99&lt;&gt; 0, Source!BA99, 1)</f>
        <v>18.55</v>
      </c>
      <c r="K171" s="26">
        <f>Source!S99</f>
        <v>1015.28</v>
      </c>
      <c r="W171">
        <f>I171</f>
        <v>54.73</v>
      </c>
    </row>
    <row r="172" spans="1:27" ht="14.25" x14ac:dyDescent="0.2">
      <c r="A172" s="21"/>
      <c r="B172" s="22"/>
      <c r="C172" s="22" t="s">
        <v>1037</v>
      </c>
      <c r="D172" s="23"/>
      <c r="E172" s="10"/>
      <c r="F172" s="25">
        <f>Source!AM99</f>
        <v>0.82</v>
      </c>
      <c r="G172" s="24" t="str">
        <f>Source!DE99</f>
        <v>*1,25</v>
      </c>
      <c r="H172" s="10">
        <f>Source!AV99</f>
        <v>1</v>
      </c>
      <c r="I172" s="26">
        <f>ROUND((Source!AD99*Source!AV99)*Source!I99, 2)</f>
        <v>0.94</v>
      </c>
      <c r="J172" s="10">
        <f>IF(Source!BB99&lt;&gt; 0, Source!BB99, 1)</f>
        <v>7.41</v>
      </c>
      <c r="K172" s="26">
        <f>Source!Q99</f>
        <v>6.95</v>
      </c>
    </row>
    <row r="173" spans="1:27" ht="14.25" x14ac:dyDescent="0.2">
      <c r="A173" s="21"/>
      <c r="B173" s="22"/>
      <c r="C173" s="22" t="s">
        <v>1038</v>
      </c>
      <c r="D173" s="23"/>
      <c r="E173" s="10"/>
      <c r="F173" s="25">
        <f>Source!AN99</f>
        <v>0.14000000000000001</v>
      </c>
      <c r="G173" s="24" t="str">
        <f>Source!DF99</f>
        <v>*1,25</v>
      </c>
      <c r="H173" s="10">
        <f>Source!AV99</f>
        <v>1</v>
      </c>
      <c r="I173" s="27">
        <f>ROUND((Source!AE99*Source!AV99)*Source!I99, 2)</f>
        <v>0.16</v>
      </c>
      <c r="J173" s="10">
        <f>IF(Source!BS99&lt;&gt; 0, Source!BS99, 1)</f>
        <v>1</v>
      </c>
      <c r="K173" s="27">
        <f>Source!R99</f>
        <v>0.16</v>
      </c>
      <c r="W173">
        <f>I173</f>
        <v>0.16</v>
      </c>
    </row>
    <row r="174" spans="1:27" ht="57" x14ac:dyDescent="0.2">
      <c r="A174" s="21" t="str">
        <f>Source!E100</f>
        <v>12,1</v>
      </c>
      <c r="B174" s="22" t="str">
        <f>Source!F100</f>
        <v>1.1-1-2854</v>
      </c>
      <c r="C174" s="22" t="str">
        <f>Source!G100</f>
        <v>Грунтовка акриловая типа «Бетоконтакт», адгезионная для обработки бетонных оснований перед оштукатуриванием</v>
      </c>
      <c r="D174" s="23" t="str">
        <f>Source!H100</f>
        <v>кг</v>
      </c>
      <c r="E174" s="10">
        <f>Source!I100</f>
        <v>9.4306800000000006</v>
      </c>
      <c r="F174" s="25">
        <f>Source!AK100</f>
        <v>28.98</v>
      </c>
      <c r="G174" s="28" t="s">
        <v>3</v>
      </c>
      <c r="H174" s="10">
        <f>Source!AW100</f>
        <v>1</v>
      </c>
      <c r="I174" s="26">
        <f>ROUND((Source!AC100*Source!AW100)*Source!I100, 2)+ROUND((Source!AD100*Source!AV100)*Source!I100, 2)+ROUND((Source!AF100*Source!AV100)*Source!I100, 2)</f>
        <v>273.3</v>
      </c>
      <c r="J174" s="10">
        <f>IF(Source!BC100&lt;&gt; 0, Source!BC100, 1)</f>
        <v>1.19</v>
      </c>
      <c r="K174" s="26">
        <f>Source!O100</f>
        <v>325.23</v>
      </c>
      <c r="Q174">
        <f>ROUND((Source!DN100/100)*ROUND((Source!AF100*Source!AV100)*Source!I100, 2), 2)</f>
        <v>0</v>
      </c>
      <c r="R174">
        <f>Source!X100</f>
        <v>0</v>
      </c>
      <c r="S174">
        <f>ROUND((Source!DO100/100)*ROUND((Source!AF100*Source!AV100)*Source!I100, 2), 2)</f>
        <v>0</v>
      </c>
      <c r="T174">
        <f>Source!Y100</f>
        <v>0</v>
      </c>
      <c r="U174">
        <f>ROUND((175/100)*ROUND((Source!AE100*Source!AV100)*Source!I100, 2), 2)</f>
        <v>0</v>
      </c>
      <c r="V174">
        <f>ROUND((167/100)*ROUND(Source!CS100*Source!I100, 2), 2)</f>
        <v>0</v>
      </c>
      <c r="X174">
        <f>IF(Source!BI100&lt;=1,I174, 0)</f>
        <v>273.3</v>
      </c>
      <c r="Y174">
        <f>IF(Source!BI100=2,I174, 0)</f>
        <v>0</v>
      </c>
      <c r="Z174">
        <f>IF(Source!BI100=3,I174, 0)</f>
        <v>0</v>
      </c>
      <c r="AA174">
        <f>IF(Source!BI100=4,I174, 0)</f>
        <v>0</v>
      </c>
    </row>
    <row r="175" spans="1:27" ht="14.25" x14ac:dyDescent="0.2">
      <c r="A175" s="21"/>
      <c r="B175" s="22"/>
      <c r="C175" s="22" t="s">
        <v>1040</v>
      </c>
      <c r="D175" s="23" t="s">
        <v>1041</v>
      </c>
      <c r="E175" s="10">
        <f>Source!DN99</f>
        <v>100</v>
      </c>
      <c r="F175" s="25"/>
      <c r="G175" s="24"/>
      <c r="H175" s="10"/>
      <c r="I175" s="26">
        <f>SUM(Q170:Q174)</f>
        <v>54.73</v>
      </c>
      <c r="J175" s="10">
        <f>Source!BZ99</f>
        <v>86</v>
      </c>
      <c r="K175" s="26">
        <f>SUM(R170:R174)</f>
        <v>873.14</v>
      </c>
    </row>
    <row r="176" spans="1:27" ht="14.25" x14ac:dyDescent="0.2">
      <c r="A176" s="21"/>
      <c r="B176" s="22"/>
      <c r="C176" s="22" t="s">
        <v>1042</v>
      </c>
      <c r="D176" s="23" t="s">
        <v>1041</v>
      </c>
      <c r="E176" s="10">
        <f>Source!DO99</f>
        <v>64</v>
      </c>
      <c r="F176" s="25"/>
      <c r="G176" s="24"/>
      <c r="H176" s="10"/>
      <c r="I176" s="26">
        <f>SUM(S170:S175)</f>
        <v>35.03</v>
      </c>
      <c r="J176" s="10">
        <f>Source!CA99</f>
        <v>44</v>
      </c>
      <c r="K176" s="26">
        <f>SUM(T170:T175)</f>
        <v>446.72</v>
      </c>
    </row>
    <row r="177" spans="1:27" ht="14.25" x14ac:dyDescent="0.2">
      <c r="A177" s="21"/>
      <c r="B177" s="22"/>
      <c r="C177" s="22" t="s">
        <v>1043</v>
      </c>
      <c r="D177" s="23" t="s">
        <v>1041</v>
      </c>
      <c r="E177" s="10">
        <f>175</f>
        <v>175</v>
      </c>
      <c r="F177" s="25"/>
      <c r="G177" s="24"/>
      <c r="H177" s="10"/>
      <c r="I177" s="26">
        <f>SUM(U170:U176)</f>
        <v>0.28000000000000003</v>
      </c>
      <c r="J177" s="10">
        <f>167</f>
        <v>167</v>
      </c>
      <c r="K177" s="26">
        <f>SUM(V170:V176)</f>
        <v>0.27</v>
      </c>
    </row>
    <row r="178" spans="1:27" ht="14.25" x14ac:dyDescent="0.2">
      <c r="A178" s="21"/>
      <c r="B178" s="22"/>
      <c r="C178" s="22" t="s">
        <v>1044</v>
      </c>
      <c r="D178" s="23" t="s">
        <v>1045</v>
      </c>
      <c r="E178" s="10">
        <f>Source!AQ99</f>
        <v>4.6500000000000004</v>
      </c>
      <c r="F178" s="25"/>
      <c r="G178" s="24" t="str">
        <f>Source!DI99</f>
        <v>*1,15</v>
      </c>
      <c r="H178" s="10">
        <f>Source!AV99</f>
        <v>1</v>
      </c>
      <c r="I178" s="26">
        <f>Source!U99</f>
        <v>4.8961709999999998</v>
      </c>
      <c r="J178" s="10"/>
      <c r="K178" s="26"/>
    </row>
    <row r="179" spans="1:27" ht="15" x14ac:dyDescent="0.25">
      <c r="A179" s="30"/>
      <c r="B179" s="30"/>
      <c r="C179" s="30"/>
      <c r="D179" s="30"/>
      <c r="E179" s="30"/>
      <c r="F179" s="30"/>
      <c r="G179" s="30"/>
      <c r="H179" s="39">
        <f>I171+I172+I175+I176+I177+SUM(I174:I174)</f>
        <v>419.01</v>
      </c>
      <c r="I179" s="39"/>
      <c r="J179" s="39">
        <f>K171+K172+K175+K176+K177+SUM(K174:K174)</f>
        <v>2667.59</v>
      </c>
      <c r="K179" s="39"/>
      <c r="O179" s="29">
        <f>I171+I172+I175+I176+I177+SUM(I174:I174)</f>
        <v>419.01</v>
      </c>
      <c r="P179" s="29">
        <f>K171+K172+K175+K176+K177+SUM(K174:K174)</f>
        <v>2667.59</v>
      </c>
      <c r="X179">
        <f>IF(Source!BI99&lt;=1,I171+I172+I175+I176+I177-0, 0)</f>
        <v>145.71</v>
      </c>
      <c r="Y179">
        <f>IF(Source!BI99=2,I171+I172+I175+I176+I177-0, 0)</f>
        <v>0</v>
      </c>
      <c r="Z179">
        <f>IF(Source!BI99=3,I171+I172+I175+I176+I177-0, 0)</f>
        <v>0</v>
      </c>
      <c r="AA179">
        <f>IF(Source!BI99=4,I171+I172+I175+I176+I177,0)</f>
        <v>0</v>
      </c>
    </row>
    <row r="180" spans="1:27" ht="42.75" x14ac:dyDescent="0.2">
      <c r="A180" s="21" t="str">
        <f>Source!E101</f>
        <v>13</v>
      </c>
      <c r="B180" s="22" t="str">
        <f>Source!F101</f>
        <v>6.61-30-1</v>
      </c>
      <c r="C180" s="22" t="str">
        <f>Source!G101</f>
        <v>Устройство основания под штукатурку из металлической сетки по кирпичным и бетонным поверхностям</v>
      </c>
      <c r="D180" s="23" t="str">
        <f>Source!H101</f>
        <v>100 м2</v>
      </c>
      <c r="E180" s="10">
        <f>Source!I101</f>
        <v>0.91559999999999997</v>
      </c>
      <c r="F180" s="25"/>
      <c r="G180" s="24"/>
      <c r="H180" s="10"/>
      <c r="I180" s="26"/>
      <c r="J180" s="10"/>
      <c r="K180" s="26"/>
      <c r="Q180">
        <f>ROUND((Source!DN101/100)*ROUND((Source!AF101*Source!AV101)*Source!I101, 2), 2)</f>
        <v>763.56</v>
      </c>
      <c r="R180">
        <f>Source!X101</f>
        <v>12181.14</v>
      </c>
      <c r="S180">
        <f>ROUND((Source!DO101/100)*ROUND((Source!AF101*Source!AV101)*Source!I101, 2), 2)</f>
        <v>488.68</v>
      </c>
      <c r="T180">
        <f>Source!Y101</f>
        <v>6232.21</v>
      </c>
      <c r="U180">
        <f>ROUND((175/100)*ROUND((Source!AE101*Source!AV101)*Source!I101, 2), 2)</f>
        <v>0</v>
      </c>
      <c r="V180">
        <f>ROUND((167/100)*ROUND(Source!CS101*Source!I101, 2), 2)</f>
        <v>0</v>
      </c>
    </row>
    <row r="181" spans="1:27" ht="14.25" x14ac:dyDescent="0.2">
      <c r="A181" s="21"/>
      <c r="B181" s="22"/>
      <c r="C181" s="22" t="s">
        <v>1036</v>
      </c>
      <c r="D181" s="23"/>
      <c r="E181" s="10"/>
      <c r="F181" s="25">
        <f>Source!AO101</f>
        <v>833.95</v>
      </c>
      <c r="G181" s="24" t="str">
        <f>Source!DG101</f>
        <v/>
      </c>
      <c r="H181" s="10">
        <f>Source!AV101</f>
        <v>1</v>
      </c>
      <c r="I181" s="26">
        <f>ROUND((Source!AF101*Source!AV101)*Source!I101, 2)</f>
        <v>763.56</v>
      </c>
      <c r="J181" s="10">
        <f>IF(Source!BA101&lt;&gt; 0, Source!BA101, 1)</f>
        <v>18.55</v>
      </c>
      <c r="K181" s="26">
        <f>Source!S101</f>
        <v>14164.12</v>
      </c>
      <c r="W181">
        <f>I181</f>
        <v>763.56</v>
      </c>
    </row>
    <row r="182" spans="1:27" ht="42.75" x14ac:dyDescent="0.2">
      <c r="A182" s="21" t="str">
        <f>Source!E102</f>
        <v>13,1</v>
      </c>
      <c r="B182" s="22" t="str">
        <f>Source!F102</f>
        <v>1.1-1-1029</v>
      </c>
      <c r="C182" s="22" t="str">
        <f>Source!G102</f>
        <v>Сетка проволочная штукатурная тканая, квадрат 5х5 мм, толщина 1,6 мм</v>
      </c>
      <c r="D182" s="23" t="str">
        <f>Source!H102</f>
        <v>м2</v>
      </c>
      <c r="E182" s="10">
        <f>Source!I102</f>
        <v>100.71599999999999</v>
      </c>
      <c r="F182" s="25">
        <f>Source!AK102</f>
        <v>33.56</v>
      </c>
      <c r="G182" s="28" t="s">
        <v>3</v>
      </c>
      <c r="H182" s="10">
        <f>Source!AW102</f>
        <v>1</v>
      </c>
      <c r="I182" s="26">
        <f>ROUND((Source!AC102*Source!AW102)*Source!I102, 2)+ROUND((Source!AD102*Source!AV102)*Source!I102, 2)+ROUND((Source!AF102*Source!AV102)*Source!I102, 2)</f>
        <v>3380.03</v>
      </c>
      <c r="J182" s="10">
        <f>IF(Source!BC102&lt;&gt; 0, Source!BC102, 1)</f>
        <v>14.59</v>
      </c>
      <c r="K182" s="26">
        <f>Source!O102</f>
        <v>49314.62</v>
      </c>
      <c r="Q182">
        <f>ROUND((Source!DN102/100)*ROUND((Source!AF102*Source!AV102)*Source!I102, 2), 2)</f>
        <v>0</v>
      </c>
      <c r="R182">
        <f>Source!X102</f>
        <v>0</v>
      </c>
      <c r="S182">
        <f>ROUND((Source!DO102/100)*ROUND((Source!AF102*Source!AV102)*Source!I102, 2), 2)</f>
        <v>0</v>
      </c>
      <c r="T182">
        <f>Source!Y102</f>
        <v>0</v>
      </c>
      <c r="U182">
        <f>ROUND((175/100)*ROUND((Source!AE102*Source!AV102)*Source!I102, 2), 2)</f>
        <v>0</v>
      </c>
      <c r="V182">
        <f>ROUND((167/100)*ROUND(Source!CS102*Source!I102, 2), 2)</f>
        <v>0</v>
      </c>
      <c r="X182">
        <f>IF(Source!BI102&lt;=1,I182, 0)</f>
        <v>3380.03</v>
      </c>
      <c r="Y182">
        <f>IF(Source!BI102=2,I182, 0)</f>
        <v>0</v>
      </c>
      <c r="Z182">
        <f>IF(Source!BI102=3,I182, 0)</f>
        <v>0</v>
      </c>
      <c r="AA182">
        <f>IF(Source!BI102=4,I182, 0)</f>
        <v>0</v>
      </c>
    </row>
    <row r="183" spans="1:27" ht="28.5" x14ac:dyDescent="0.2">
      <c r="A183" s="21" t="str">
        <f>Source!E103</f>
        <v>13,2</v>
      </c>
      <c r="B183" s="22" t="str">
        <f>Source!F103</f>
        <v>1.1-1-146</v>
      </c>
      <c r="C183" s="22" t="str">
        <f>Source!G103</f>
        <v>Гипсовые вяжущие (гипс) для штукатурных работ</v>
      </c>
      <c r="D183" s="23" t="str">
        <f>Source!H103</f>
        <v>т</v>
      </c>
      <c r="E183" s="10">
        <f>Source!I103</f>
        <v>0.22889999999999999</v>
      </c>
      <c r="F183" s="25">
        <f>Source!AK103</f>
        <v>1227.3800000000001</v>
      </c>
      <c r="G183" s="28" t="s">
        <v>3</v>
      </c>
      <c r="H183" s="10">
        <f>Source!AW103</f>
        <v>1</v>
      </c>
      <c r="I183" s="26">
        <f>ROUND((Source!AC103*Source!AW103)*Source!I103, 2)+ROUND((Source!AD103*Source!AV103)*Source!I103, 2)+ROUND((Source!AF103*Source!AV103)*Source!I103, 2)</f>
        <v>280.95</v>
      </c>
      <c r="J183" s="10">
        <f>IF(Source!BC103&lt;&gt; 0, Source!BC103, 1)</f>
        <v>2.76</v>
      </c>
      <c r="K183" s="26">
        <f>Source!O103</f>
        <v>775.41</v>
      </c>
      <c r="Q183">
        <f>ROUND((Source!DN103/100)*ROUND((Source!AF103*Source!AV103)*Source!I103, 2), 2)</f>
        <v>0</v>
      </c>
      <c r="R183">
        <f>Source!X103</f>
        <v>0</v>
      </c>
      <c r="S183">
        <f>ROUND((Source!DO103/100)*ROUND((Source!AF103*Source!AV103)*Source!I103, 2), 2)</f>
        <v>0</v>
      </c>
      <c r="T183">
        <f>Source!Y103</f>
        <v>0</v>
      </c>
      <c r="U183">
        <f>ROUND((175/100)*ROUND((Source!AE103*Source!AV103)*Source!I103, 2), 2)</f>
        <v>0</v>
      </c>
      <c r="V183">
        <f>ROUND((167/100)*ROUND(Source!CS103*Source!I103, 2), 2)</f>
        <v>0</v>
      </c>
      <c r="X183">
        <f>IF(Source!BI103&lt;=1,I183, 0)</f>
        <v>280.95</v>
      </c>
      <c r="Y183">
        <f>IF(Source!BI103=2,I183, 0)</f>
        <v>0</v>
      </c>
      <c r="Z183">
        <f>IF(Source!BI103=3,I183, 0)</f>
        <v>0</v>
      </c>
      <c r="AA183">
        <f>IF(Source!BI103=4,I183, 0)</f>
        <v>0</v>
      </c>
    </row>
    <row r="184" spans="1:27" ht="14.25" x14ac:dyDescent="0.2">
      <c r="A184" s="21"/>
      <c r="B184" s="22"/>
      <c r="C184" s="22" t="s">
        <v>1040</v>
      </c>
      <c r="D184" s="23" t="s">
        <v>1041</v>
      </c>
      <c r="E184" s="10">
        <f>Source!DN101</f>
        <v>100</v>
      </c>
      <c r="F184" s="25"/>
      <c r="G184" s="24"/>
      <c r="H184" s="10"/>
      <c r="I184" s="26">
        <f>SUM(Q180:Q183)</f>
        <v>763.56</v>
      </c>
      <c r="J184" s="10">
        <f>Source!BZ101</f>
        <v>86</v>
      </c>
      <c r="K184" s="26">
        <f>SUM(R180:R183)</f>
        <v>12181.14</v>
      </c>
    </row>
    <row r="185" spans="1:27" ht="14.25" x14ac:dyDescent="0.2">
      <c r="A185" s="21"/>
      <c r="B185" s="22"/>
      <c r="C185" s="22" t="s">
        <v>1042</v>
      </c>
      <c r="D185" s="23" t="s">
        <v>1041</v>
      </c>
      <c r="E185" s="10">
        <f>Source!DO101</f>
        <v>64</v>
      </c>
      <c r="F185" s="25"/>
      <c r="G185" s="24"/>
      <c r="H185" s="10"/>
      <c r="I185" s="26">
        <f>SUM(S180:S184)</f>
        <v>488.68</v>
      </c>
      <c r="J185" s="10">
        <f>Source!CA101</f>
        <v>44</v>
      </c>
      <c r="K185" s="26">
        <f>SUM(T180:T184)</f>
        <v>6232.21</v>
      </c>
    </row>
    <row r="186" spans="1:27" ht="14.25" x14ac:dyDescent="0.2">
      <c r="A186" s="21"/>
      <c r="B186" s="22"/>
      <c r="C186" s="22" t="s">
        <v>1044</v>
      </c>
      <c r="D186" s="23" t="s">
        <v>1045</v>
      </c>
      <c r="E186" s="10">
        <f>Source!AQ101</f>
        <v>81.599999999999994</v>
      </c>
      <c r="F186" s="25"/>
      <c r="G186" s="24" t="str">
        <f>Source!DI101</f>
        <v/>
      </c>
      <c r="H186" s="10">
        <f>Source!AV101</f>
        <v>1</v>
      </c>
      <c r="I186" s="26">
        <f>Source!U101</f>
        <v>74.712959999999995</v>
      </c>
      <c r="J186" s="10"/>
      <c r="K186" s="26"/>
    </row>
    <row r="187" spans="1:27" ht="15" x14ac:dyDescent="0.25">
      <c r="A187" s="30"/>
      <c r="B187" s="30"/>
      <c r="C187" s="30"/>
      <c r="D187" s="30"/>
      <c r="E187" s="30"/>
      <c r="F187" s="30"/>
      <c r="G187" s="30"/>
      <c r="H187" s="39">
        <f>I181+I184+I185+SUM(I182:I183)</f>
        <v>5676.78</v>
      </c>
      <c r="I187" s="39"/>
      <c r="J187" s="39">
        <f>K181+K184+K185+SUM(K182:K183)</f>
        <v>82667.5</v>
      </c>
      <c r="K187" s="39"/>
      <c r="O187" s="29">
        <f>I181+I184+I185+SUM(I182:I183)</f>
        <v>5676.78</v>
      </c>
      <c r="P187" s="29">
        <f>K181+K184+K185+SUM(K182:K183)</f>
        <v>82667.5</v>
      </c>
      <c r="X187">
        <f>IF(Source!BI101&lt;=1,I181+I184+I185-0, 0)</f>
        <v>2015.8</v>
      </c>
      <c r="Y187">
        <f>IF(Source!BI101=2,I181+I184+I185-0, 0)</f>
        <v>0</v>
      </c>
      <c r="Z187">
        <f>IF(Source!BI101=3,I181+I184+I185-0, 0)</f>
        <v>0</v>
      </c>
      <c r="AA187">
        <f>IF(Source!BI101=4,I181+I184+I185,0)</f>
        <v>0</v>
      </c>
    </row>
    <row r="188" spans="1:27" ht="57" x14ac:dyDescent="0.2">
      <c r="A188" s="21" t="str">
        <f>Source!E104</f>
        <v>14</v>
      </c>
      <c r="B188" s="22" t="str">
        <f>Source!F104</f>
        <v>3.15-1-5</v>
      </c>
      <c r="C188" s="22" t="str">
        <f>Source!G104</f>
        <v>Облицовка стен гранитными плитами полированными толщиной 40 мм при числе плит в 1 м2 более 6</v>
      </c>
      <c r="D188" s="23" t="str">
        <f>Source!H104</f>
        <v>100 м2 поверхности облицовки</v>
      </c>
      <c r="E188" s="10">
        <f>Source!I104</f>
        <v>0.91559999999999997</v>
      </c>
      <c r="F188" s="25"/>
      <c r="G188" s="24"/>
      <c r="H188" s="10"/>
      <c r="I188" s="26"/>
      <c r="J188" s="10"/>
      <c r="K188" s="26"/>
      <c r="Q188">
        <f>ROUND((Source!DN104/100)*ROUND((Source!AF104*Source!AV104)*Source!I104, 2), 2)</f>
        <v>32946.370000000003</v>
      </c>
      <c r="R188">
        <f>Source!X104</f>
        <v>525593.38</v>
      </c>
      <c r="S188">
        <f>ROUND((Source!DO104/100)*ROUND((Source!AF104*Source!AV104)*Source!I104, 2), 2)</f>
        <v>21085.68</v>
      </c>
      <c r="T188">
        <f>Source!Y104</f>
        <v>268908.24</v>
      </c>
      <c r="U188">
        <f>ROUND((175/100)*ROUND((Source!AE104*Source!AV104)*Source!I104, 2), 2)</f>
        <v>24.38</v>
      </c>
      <c r="V188">
        <f>ROUND((167/100)*ROUND(Source!CS104*Source!I104, 2), 2)</f>
        <v>23.26</v>
      </c>
    </row>
    <row r="189" spans="1:27" ht="14.25" x14ac:dyDescent="0.2">
      <c r="A189" s="21"/>
      <c r="B189" s="22"/>
      <c r="C189" s="22" t="s">
        <v>1036</v>
      </c>
      <c r="D189" s="23"/>
      <c r="E189" s="10"/>
      <c r="F189" s="25">
        <f>Source!AO104</f>
        <v>31289.88</v>
      </c>
      <c r="G189" s="24" t="str">
        <f>Source!DG104</f>
        <v>*1,15</v>
      </c>
      <c r="H189" s="10">
        <f>Source!AV104</f>
        <v>1</v>
      </c>
      <c r="I189" s="26">
        <f>ROUND((Source!AF104*Source!AV104)*Source!I104, 2)</f>
        <v>32946.370000000003</v>
      </c>
      <c r="J189" s="10">
        <f>IF(Source!BA104&lt;&gt; 0, Source!BA104, 1)</f>
        <v>18.55</v>
      </c>
      <c r="K189" s="26">
        <f>Source!S104</f>
        <v>611155.09</v>
      </c>
      <c r="W189">
        <f>I189</f>
        <v>32946.370000000003</v>
      </c>
    </row>
    <row r="190" spans="1:27" ht="14.25" x14ac:dyDescent="0.2">
      <c r="A190" s="21"/>
      <c r="B190" s="22"/>
      <c r="C190" s="22" t="s">
        <v>1037</v>
      </c>
      <c r="D190" s="23"/>
      <c r="E190" s="10"/>
      <c r="F190" s="25">
        <f>Source!AM104</f>
        <v>91.05</v>
      </c>
      <c r="G190" s="24" t="str">
        <f>Source!DE104</f>
        <v>*1,25</v>
      </c>
      <c r="H190" s="10">
        <f>Source!AV104</f>
        <v>1</v>
      </c>
      <c r="I190" s="26">
        <f>ROUND((Source!AD104*Source!AV104)*Source!I104, 2)</f>
        <v>104.21</v>
      </c>
      <c r="J190" s="10">
        <f>IF(Source!BB104&lt;&gt; 0, Source!BB104, 1)</f>
        <v>5.42</v>
      </c>
      <c r="K190" s="26">
        <f>Source!Q104</f>
        <v>564.79999999999995</v>
      </c>
    </row>
    <row r="191" spans="1:27" ht="14.25" x14ac:dyDescent="0.2">
      <c r="A191" s="21"/>
      <c r="B191" s="22"/>
      <c r="C191" s="22" t="s">
        <v>1038</v>
      </c>
      <c r="D191" s="23"/>
      <c r="E191" s="10"/>
      <c r="F191" s="25">
        <f>Source!AN104</f>
        <v>12.17</v>
      </c>
      <c r="G191" s="24" t="str">
        <f>Source!DF104</f>
        <v>*1,25</v>
      </c>
      <c r="H191" s="10">
        <f>Source!AV104</f>
        <v>1</v>
      </c>
      <c r="I191" s="27">
        <f>ROUND((Source!AE104*Source!AV104)*Source!I104, 2)</f>
        <v>13.93</v>
      </c>
      <c r="J191" s="10">
        <f>IF(Source!BS104&lt;&gt; 0, Source!BS104, 1)</f>
        <v>1</v>
      </c>
      <c r="K191" s="27">
        <f>Source!R104</f>
        <v>13.93</v>
      </c>
      <c r="W191">
        <f>I191</f>
        <v>13.93</v>
      </c>
    </row>
    <row r="192" spans="1:27" ht="14.25" x14ac:dyDescent="0.2">
      <c r="A192" s="21"/>
      <c r="B192" s="22"/>
      <c r="C192" s="22" t="s">
        <v>1039</v>
      </c>
      <c r="D192" s="23"/>
      <c r="E192" s="10"/>
      <c r="F192" s="25">
        <f>Source!AL104</f>
        <v>3960.39</v>
      </c>
      <c r="G192" s="24" t="str">
        <f>Source!DD104</f>
        <v/>
      </c>
      <c r="H192" s="10">
        <f>Source!AW104</f>
        <v>1</v>
      </c>
      <c r="I192" s="26">
        <f>ROUND((Source!AC104*Source!AW104)*Source!I104, 2)</f>
        <v>3626.13</v>
      </c>
      <c r="J192" s="10">
        <f>IF(Source!BC104&lt;&gt; 0, Source!BC104, 1)</f>
        <v>5.94</v>
      </c>
      <c r="K192" s="26">
        <f>Source!P104</f>
        <v>21539.23</v>
      </c>
    </row>
    <row r="193" spans="1:27" ht="28.5" x14ac:dyDescent="0.2">
      <c r="A193" s="21" t="str">
        <f>Source!E105</f>
        <v>14,1</v>
      </c>
      <c r="B193" s="22" t="str">
        <f>Source!F105</f>
        <v>1.7-3-67</v>
      </c>
      <c r="C193" s="22" t="str">
        <f>Source!G105</f>
        <v>Диск отрезной с алмазным покрытием "Hilti" DS-B HI CM-H, диаметр 800 мм</v>
      </c>
      <c r="D193" s="23" t="str">
        <f>Source!H105</f>
        <v>шт.</v>
      </c>
      <c r="E193" s="10">
        <f>Source!I105</f>
        <v>0.91559999999999997</v>
      </c>
      <c r="F193" s="25">
        <f>Source!AK105</f>
        <v>20765.46</v>
      </c>
      <c r="G193" s="28" t="s">
        <v>3</v>
      </c>
      <c r="H193" s="10">
        <f>Source!AW105</f>
        <v>1</v>
      </c>
      <c r="I193" s="26">
        <f>ROUND((Source!AC105*Source!AW105)*Source!I105, 2)+ROUND((Source!AD105*Source!AV105)*Source!I105, 2)+ROUND((Source!AF105*Source!AV105)*Source!I105, 2)</f>
        <v>19012.86</v>
      </c>
      <c r="J193" s="10">
        <f>IF(Source!BC105&lt;&gt; 0, Source!BC105, 1)</f>
        <v>1.1200000000000001</v>
      </c>
      <c r="K193" s="26">
        <f>Source!O105</f>
        <v>21294.400000000001</v>
      </c>
      <c r="Q193">
        <f>ROUND((Source!DN105/100)*ROUND((Source!AF105*Source!AV105)*Source!I105, 2), 2)</f>
        <v>0</v>
      </c>
      <c r="R193">
        <f>Source!X105</f>
        <v>0</v>
      </c>
      <c r="S193">
        <f>ROUND((Source!DO105/100)*ROUND((Source!AF105*Source!AV105)*Source!I105, 2), 2)</f>
        <v>0</v>
      </c>
      <c r="T193">
        <f>Source!Y105</f>
        <v>0</v>
      </c>
      <c r="U193">
        <f>ROUND((175/100)*ROUND((Source!AE105*Source!AV105)*Source!I105, 2), 2)</f>
        <v>0</v>
      </c>
      <c r="V193">
        <f>ROUND((167/100)*ROUND(Source!CS105*Source!I105, 2), 2)</f>
        <v>0</v>
      </c>
      <c r="X193">
        <f>IF(Source!BI105&lt;=1,I193, 0)</f>
        <v>19012.86</v>
      </c>
      <c r="Y193">
        <f>IF(Source!BI105=2,I193, 0)</f>
        <v>0</v>
      </c>
      <c r="Z193">
        <f>IF(Source!BI105=3,I193, 0)</f>
        <v>0</v>
      </c>
      <c r="AA193">
        <f>IF(Source!BI105=4,I193, 0)</f>
        <v>0</v>
      </c>
    </row>
    <row r="194" spans="1:27" ht="57" x14ac:dyDescent="0.2">
      <c r="A194" s="21" t="str">
        <f>Source!E106</f>
        <v>14,2</v>
      </c>
      <c r="B194" s="22" t="str">
        <f>Source!F106</f>
        <v>1.11-1-147</v>
      </c>
      <c r="C194" s="22" t="str">
        <f>Source!G106</f>
        <v>Плиты облицовочные гранитные полированные, толщина 40 мм, месторождения: Кашина гора, Токовское, Янцевское, Пудожское</v>
      </c>
      <c r="D194" s="23" t="str">
        <f>Source!H106</f>
        <v>м2</v>
      </c>
      <c r="E194" s="10">
        <f>Source!I106</f>
        <v>91.56</v>
      </c>
      <c r="F194" s="25">
        <f>Source!AK106</f>
        <v>2300.75</v>
      </c>
      <c r="G194" s="28" t="s">
        <v>3</v>
      </c>
      <c r="H194" s="10">
        <f>Source!AW106</f>
        <v>1</v>
      </c>
      <c r="I194" s="26">
        <f>ROUND((Source!AC106*Source!AW106)*Source!I106, 2)+ROUND((Source!AD106*Source!AV106)*Source!I106, 2)+ROUND((Source!AF106*Source!AV106)*Source!I106, 2)</f>
        <v>210656.67</v>
      </c>
      <c r="J194" s="10">
        <f>IF(Source!BC106&lt;&gt; 0, Source!BC106, 1)</f>
        <v>1.81</v>
      </c>
      <c r="K194" s="26">
        <f>Source!O106</f>
        <v>381288.57</v>
      </c>
      <c r="Q194">
        <f>ROUND((Source!DN106/100)*ROUND((Source!AF106*Source!AV106)*Source!I106, 2), 2)</f>
        <v>0</v>
      </c>
      <c r="R194">
        <f>Source!X106</f>
        <v>0</v>
      </c>
      <c r="S194">
        <f>ROUND((Source!DO106/100)*ROUND((Source!AF106*Source!AV106)*Source!I106, 2), 2)</f>
        <v>0</v>
      </c>
      <c r="T194">
        <f>Source!Y106</f>
        <v>0</v>
      </c>
      <c r="U194">
        <f>ROUND((175/100)*ROUND((Source!AE106*Source!AV106)*Source!I106, 2), 2)</f>
        <v>0</v>
      </c>
      <c r="V194">
        <f>ROUND((167/100)*ROUND(Source!CS106*Source!I106, 2), 2)</f>
        <v>0</v>
      </c>
      <c r="X194">
        <f>IF(Source!BI106&lt;=1,I194, 0)</f>
        <v>210656.67</v>
      </c>
      <c r="Y194">
        <f>IF(Source!BI106=2,I194, 0)</f>
        <v>0</v>
      </c>
      <c r="Z194">
        <f>IF(Source!BI106=3,I194, 0)</f>
        <v>0</v>
      </c>
      <c r="AA194">
        <f>IF(Source!BI106=4,I194, 0)</f>
        <v>0</v>
      </c>
    </row>
    <row r="195" spans="1:27" ht="14.25" x14ac:dyDescent="0.2">
      <c r="A195" s="21"/>
      <c r="B195" s="22"/>
      <c r="C195" s="22" t="s">
        <v>1040</v>
      </c>
      <c r="D195" s="23" t="s">
        <v>1041</v>
      </c>
      <c r="E195" s="10">
        <f>Source!DN104</f>
        <v>100</v>
      </c>
      <c r="F195" s="25"/>
      <c r="G195" s="24"/>
      <c r="H195" s="10"/>
      <c r="I195" s="26">
        <f>SUM(Q188:Q194)</f>
        <v>32946.370000000003</v>
      </c>
      <c r="J195" s="10">
        <f>Source!BZ104</f>
        <v>86</v>
      </c>
      <c r="K195" s="26">
        <f>SUM(R188:R194)</f>
        <v>525593.38</v>
      </c>
    </row>
    <row r="196" spans="1:27" ht="14.25" x14ac:dyDescent="0.2">
      <c r="A196" s="21"/>
      <c r="B196" s="22"/>
      <c r="C196" s="22" t="s">
        <v>1042</v>
      </c>
      <c r="D196" s="23" t="s">
        <v>1041</v>
      </c>
      <c r="E196" s="10">
        <f>Source!DO104</f>
        <v>64</v>
      </c>
      <c r="F196" s="25"/>
      <c r="G196" s="24"/>
      <c r="H196" s="10"/>
      <c r="I196" s="26">
        <f>SUM(S188:S195)</f>
        <v>21085.68</v>
      </c>
      <c r="J196" s="10">
        <f>Source!CA104</f>
        <v>44</v>
      </c>
      <c r="K196" s="26">
        <f>SUM(T188:T195)</f>
        <v>268908.24</v>
      </c>
    </row>
    <row r="197" spans="1:27" ht="14.25" x14ac:dyDescent="0.2">
      <c r="A197" s="21"/>
      <c r="B197" s="22"/>
      <c r="C197" s="22" t="s">
        <v>1043</v>
      </c>
      <c r="D197" s="23" t="s">
        <v>1041</v>
      </c>
      <c r="E197" s="10">
        <f>175</f>
        <v>175</v>
      </c>
      <c r="F197" s="25"/>
      <c r="G197" s="24"/>
      <c r="H197" s="10"/>
      <c r="I197" s="26">
        <f>SUM(U188:U196)</f>
        <v>24.38</v>
      </c>
      <c r="J197" s="10">
        <f>167</f>
        <v>167</v>
      </c>
      <c r="K197" s="26">
        <f>SUM(V188:V196)</f>
        <v>23.26</v>
      </c>
    </row>
    <row r="198" spans="1:27" ht="14.25" x14ac:dyDescent="0.2">
      <c r="A198" s="21"/>
      <c r="B198" s="22"/>
      <c r="C198" s="22" t="s">
        <v>1044</v>
      </c>
      <c r="D198" s="23" t="s">
        <v>1045</v>
      </c>
      <c r="E198" s="10">
        <f>Source!AQ104</f>
        <v>2182</v>
      </c>
      <c r="F198" s="25"/>
      <c r="G198" s="24" t="str">
        <f>Source!DI104</f>
        <v>*1,15</v>
      </c>
      <c r="H198" s="10">
        <f>Source!AV104</f>
        <v>1</v>
      </c>
      <c r="I198" s="26">
        <f>Source!U104</f>
        <v>2297.5150799999997</v>
      </c>
      <c r="J198" s="10"/>
      <c r="K198" s="26"/>
    </row>
    <row r="199" spans="1:27" ht="15" x14ac:dyDescent="0.25">
      <c r="A199" s="30"/>
      <c r="B199" s="30"/>
      <c r="C199" s="30"/>
      <c r="D199" s="30"/>
      <c r="E199" s="30"/>
      <c r="F199" s="30"/>
      <c r="G199" s="30"/>
      <c r="H199" s="39">
        <f>I189+I190+I192+I195+I196+I197+SUM(I193:I194)</f>
        <v>320402.67000000004</v>
      </c>
      <c r="I199" s="39"/>
      <c r="J199" s="39">
        <f>K189+K190+K192+K195+K196+K197+SUM(K193:K194)</f>
        <v>1830366.97</v>
      </c>
      <c r="K199" s="39"/>
      <c r="O199" s="29">
        <f>I189+I190+I192+I195+I196+I197+SUM(I193:I194)</f>
        <v>320402.67000000004</v>
      </c>
      <c r="P199" s="29">
        <f>K189+K190+K192+K195+K196+K197+SUM(K193:K194)</f>
        <v>1830366.97</v>
      </c>
      <c r="X199">
        <f>IF(Source!BI104&lt;=1,I189+I190+I192+I195+I196+I197-0, 0)</f>
        <v>90733.140000000014</v>
      </c>
      <c r="Y199">
        <f>IF(Source!BI104=2,I189+I190+I192+I195+I196+I197-0, 0)</f>
        <v>0</v>
      </c>
      <c r="Z199">
        <f>IF(Source!BI104=3,I189+I190+I192+I195+I196+I197-0, 0)</f>
        <v>0</v>
      </c>
      <c r="AA199">
        <f>IF(Source!BI104=4,I189+I190+I192+I195+I196+I197,0)</f>
        <v>0</v>
      </c>
    </row>
    <row r="201" spans="1:27" ht="15" x14ac:dyDescent="0.25">
      <c r="A201" s="37" t="str">
        <f>CONCATENATE("Итого по подразделу: ",IF(Source!G108&lt;&gt;"Новый подраздел", Source!G108, ""))</f>
        <v>Итого по подразделу: Стены 1 этаж</v>
      </c>
      <c r="B201" s="37"/>
      <c r="C201" s="37"/>
      <c r="D201" s="37"/>
      <c r="E201" s="37"/>
      <c r="F201" s="37"/>
      <c r="G201" s="37"/>
      <c r="H201" s="35">
        <f>SUM(O75:O200)</f>
        <v>836954.71000000008</v>
      </c>
      <c r="I201" s="36"/>
      <c r="J201" s="35">
        <f>SUM(P75:P200)</f>
        <v>6851579.6900000004</v>
      </c>
      <c r="K201" s="36"/>
    </row>
    <row r="202" spans="1:27" ht="15" hidden="1" x14ac:dyDescent="0.25">
      <c r="A202" s="37" t="s">
        <v>1046</v>
      </c>
      <c r="B202" s="37"/>
      <c r="C202" s="37"/>
      <c r="D202" s="37"/>
      <c r="E202" s="37"/>
      <c r="F202" s="37"/>
      <c r="G202" s="37"/>
      <c r="H202" s="35">
        <f>SUM(AC75:AC201)</f>
        <v>0</v>
      </c>
      <c r="I202" s="36"/>
      <c r="J202" s="35">
        <f>SUM(AD75:AD201)</f>
        <v>0</v>
      </c>
      <c r="K202" s="36"/>
    </row>
    <row r="204" spans="1:27" ht="16.5" x14ac:dyDescent="0.25">
      <c r="A204" s="40" t="str">
        <f>CONCATENATE("Подраздел: ",IF(Source!G137&lt;&gt;"Новый подраздел", Source!G137, ""))</f>
        <v>Подраздел: Полы 1 этаж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</row>
    <row r="205" spans="1:27" ht="14.25" x14ac:dyDescent="0.2">
      <c r="C205" s="31" t="str">
        <f>Source!G141</f>
        <v>Тип пола I,II этаж 1</v>
      </c>
    </row>
    <row r="206" spans="1:27" ht="28.5" x14ac:dyDescent="0.2">
      <c r="A206" s="21" t="str">
        <f>Source!E142</f>
        <v>15</v>
      </c>
      <c r="B206" s="22" t="str">
        <f>Source!F142</f>
        <v>3.11-7-1</v>
      </c>
      <c r="C206" s="22" t="str">
        <f>Source!G142</f>
        <v>Устройство тепло и звукоизоляции засыпной песчаной</v>
      </c>
      <c r="D206" s="23" t="str">
        <f>Source!H142</f>
        <v>1 м3 изоляции</v>
      </c>
      <c r="E206" s="10">
        <f>Source!I142</f>
        <v>25.24</v>
      </c>
      <c r="F206" s="25"/>
      <c r="G206" s="24"/>
      <c r="H206" s="10"/>
      <c r="I206" s="26"/>
      <c r="J206" s="10"/>
      <c r="K206" s="26"/>
      <c r="Q206">
        <f>ROUND((Source!DN142/100)*ROUND((Source!AF142*Source!AV142)*Source!I142, 2), 2)</f>
        <v>1273.5899999999999</v>
      </c>
      <c r="R206">
        <f>Source!X142</f>
        <v>20444.810000000001</v>
      </c>
      <c r="S206">
        <f>ROUND((Source!DO142/100)*ROUND((Source!AF142*Source!AV142)*Source!I142, 2), 2)</f>
        <v>857.23</v>
      </c>
      <c r="T206">
        <f>Source!Y142</f>
        <v>9995.24</v>
      </c>
      <c r="U206">
        <f>ROUND((175/100)*ROUND((Source!AE142*Source!AV142)*Source!I142, 2), 2)</f>
        <v>496.91</v>
      </c>
      <c r="V206">
        <f>ROUND((167/100)*ROUND(Source!CS142*Source!I142, 2), 2)</f>
        <v>474.2</v>
      </c>
    </row>
    <row r="207" spans="1:27" ht="14.25" x14ac:dyDescent="0.2">
      <c r="A207" s="21"/>
      <c r="B207" s="22"/>
      <c r="C207" s="22" t="s">
        <v>1036</v>
      </c>
      <c r="D207" s="23"/>
      <c r="E207" s="10"/>
      <c r="F207" s="25">
        <f>Source!AO142</f>
        <v>42.19</v>
      </c>
      <c r="G207" s="24" t="str">
        <f>Source!DG142</f>
        <v>*1,15</v>
      </c>
      <c r="H207" s="10">
        <f>Source!AV142</f>
        <v>1</v>
      </c>
      <c r="I207" s="26">
        <f>ROUND((Source!AF142*Source!AV142)*Source!I142, 2)</f>
        <v>1224.6099999999999</v>
      </c>
      <c r="J207" s="10">
        <f>IF(Source!BA142&lt;&gt; 0, Source!BA142, 1)</f>
        <v>18.55</v>
      </c>
      <c r="K207" s="26">
        <f>Source!S142</f>
        <v>22716.46</v>
      </c>
      <c r="W207">
        <f>I207</f>
        <v>1224.6099999999999</v>
      </c>
    </row>
    <row r="208" spans="1:27" ht="14.25" x14ac:dyDescent="0.2">
      <c r="A208" s="21"/>
      <c r="B208" s="22"/>
      <c r="C208" s="22" t="s">
        <v>1037</v>
      </c>
      <c r="D208" s="23"/>
      <c r="E208" s="10"/>
      <c r="F208" s="25">
        <f>Source!AM142</f>
        <v>36.61</v>
      </c>
      <c r="G208" s="24" t="str">
        <f>Source!DE142</f>
        <v>*1,25</v>
      </c>
      <c r="H208" s="10">
        <f>Source!AV142</f>
        <v>1</v>
      </c>
      <c r="I208" s="26">
        <f>ROUND((Source!AD142*Source!AV142)*Source!I142, 2)</f>
        <v>1155.05</v>
      </c>
      <c r="J208" s="10">
        <f>IF(Source!BB142&lt;&gt; 0, Source!BB142, 1)</f>
        <v>8.64</v>
      </c>
      <c r="K208" s="26">
        <f>Source!Q142</f>
        <v>9979.59</v>
      </c>
    </row>
    <row r="209" spans="1:27" ht="14.25" x14ac:dyDescent="0.2">
      <c r="A209" s="21"/>
      <c r="B209" s="22"/>
      <c r="C209" s="22" t="s">
        <v>1038</v>
      </c>
      <c r="D209" s="23"/>
      <c r="E209" s="10"/>
      <c r="F209" s="25">
        <f>Source!AN142</f>
        <v>9</v>
      </c>
      <c r="G209" s="24" t="str">
        <f>Source!DF142</f>
        <v>*1,25</v>
      </c>
      <c r="H209" s="10">
        <f>Source!AV142</f>
        <v>1</v>
      </c>
      <c r="I209" s="27">
        <f>ROUND((Source!AE142*Source!AV142)*Source!I142, 2)</f>
        <v>283.95</v>
      </c>
      <c r="J209" s="10">
        <f>IF(Source!BS142&lt;&gt; 0, Source!BS142, 1)</f>
        <v>1</v>
      </c>
      <c r="K209" s="27">
        <f>Source!R142</f>
        <v>283.95</v>
      </c>
      <c r="W209">
        <f>I209</f>
        <v>283.95</v>
      </c>
    </row>
    <row r="210" spans="1:27" ht="14.25" x14ac:dyDescent="0.2">
      <c r="A210" s="21"/>
      <c r="B210" s="22"/>
      <c r="C210" s="22" t="s">
        <v>1039</v>
      </c>
      <c r="D210" s="23"/>
      <c r="E210" s="10"/>
      <c r="F210" s="25">
        <f>Source!AL142</f>
        <v>115.49</v>
      </c>
      <c r="G210" s="24" t="str">
        <f>Source!DD142</f>
        <v/>
      </c>
      <c r="H210" s="10">
        <f>Source!AW142</f>
        <v>1</v>
      </c>
      <c r="I210" s="26">
        <f>ROUND((Source!AC142*Source!AW142)*Source!I142, 2)</f>
        <v>2914.97</v>
      </c>
      <c r="J210" s="10">
        <f>IF(Source!BC142&lt;&gt; 0, Source!BC142, 1)</f>
        <v>5.85</v>
      </c>
      <c r="K210" s="26">
        <f>Source!P142</f>
        <v>17052.560000000001</v>
      </c>
    </row>
    <row r="211" spans="1:27" ht="14.25" x14ac:dyDescent="0.2">
      <c r="A211" s="21"/>
      <c r="B211" s="22"/>
      <c r="C211" s="22" t="s">
        <v>1040</v>
      </c>
      <c r="D211" s="23" t="s">
        <v>1041</v>
      </c>
      <c r="E211" s="10">
        <f>Source!DN142</f>
        <v>104</v>
      </c>
      <c r="F211" s="25"/>
      <c r="G211" s="24"/>
      <c r="H211" s="10"/>
      <c r="I211" s="26">
        <f>SUM(Q206:Q210)</f>
        <v>1273.5899999999999</v>
      </c>
      <c r="J211" s="10">
        <f>Source!BZ142</f>
        <v>90</v>
      </c>
      <c r="K211" s="26">
        <f>SUM(R206:R210)</f>
        <v>20444.810000000001</v>
      </c>
    </row>
    <row r="212" spans="1:27" ht="14.25" x14ac:dyDescent="0.2">
      <c r="A212" s="21"/>
      <c r="B212" s="22"/>
      <c r="C212" s="22" t="s">
        <v>1042</v>
      </c>
      <c r="D212" s="23" t="s">
        <v>1041</v>
      </c>
      <c r="E212" s="10">
        <f>Source!DO142</f>
        <v>70</v>
      </c>
      <c r="F212" s="25"/>
      <c r="G212" s="24"/>
      <c r="H212" s="10"/>
      <c r="I212" s="26">
        <f>SUM(S206:S211)</f>
        <v>857.23</v>
      </c>
      <c r="J212" s="10">
        <f>Source!CA142</f>
        <v>44</v>
      </c>
      <c r="K212" s="26">
        <f>SUM(T206:T211)</f>
        <v>9995.24</v>
      </c>
    </row>
    <row r="213" spans="1:27" ht="14.25" x14ac:dyDescent="0.2">
      <c r="A213" s="21"/>
      <c r="B213" s="22"/>
      <c r="C213" s="22" t="s">
        <v>1043</v>
      </c>
      <c r="D213" s="23" t="s">
        <v>1041</v>
      </c>
      <c r="E213" s="10">
        <f>175</f>
        <v>175</v>
      </c>
      <c r="F213" s="25"/>
      <c r="G213" s="24"/>
      <c r="H213" s="10"/>
      <c r="I213" s="26">
        <f>SUM(U206:U212)</f>
        <v>496.91</v>
      </c>
      <c r="J213" s="10">
        <f>167</f>
        <v>167</v>
      </c>
      <c r="K213" s="26">
        <f>SUM(V206:V212)</f>
        <v>474.2</v>
      </c>
    </row>
    <row r="214" spans="1:27" ht="14.25" x14ac:dyDescent="0.2">
      <c r="A214" s="21"/>
      <c r="B214" s="22"/>
      <c r="C214" s="22" t="s">
        <v>1044</v>
      </c>
      <c r="D214" s="23" t="s">
        <v>1045</v>
      </c>
      <c r="E214" s="10">
        <f>Source!AQ142</f>
        <v>4.01</v>
      </c>
      <c r="F214" s="25"/>
      <c r="G214" s="24" t="str">
        <f>Source!DI142</f>
        <v>*1,15</v>
      </c>
      <c r="H214" s="10">
        <f>Source!AV142</f>
        <v>1</v>
      </c>
      <c r="I214" s="26">
        <f>Source!U142</f>
        <v>116.39425999999997</v>
      </c>
      <c r="J214" s="10"/>
      <c r="K214" s="26"/>
    </row>
    <row r="215" spans="1:27" ht="15" x14ac:dyDescent="0.25">
      <c r="A215" s="30"/>
      <c r="B215" s="30"/>
      <c r="C215" s="30"/>
      <c r="D215" s="30"/>
      <c r="E215" s="30"/>
      <c r="F215" s="30"/>
      <c r="G215" s="30"/>
      <c r="H215" s="39">
        <f>I207+I208+I210+I211+I212+I213</f>
        <v>7922.3599999999988</v>
      </c>
      <c r="I215" s="39"/>
      <c r="J215" s="39">
        <f>K207+K208+K210+K211+K212+K213</f>
        <v>80662.86</v>
      </c>
      <c r="K215" s="39"/>
      <c r="O215" s="29">
        <f>I207+I208+I210+I211+I212+I213</f>
        <v>7922.3599999999988</v>
      </c>
      <c r="P215" s="29">
        <f>K207+K208+K210+K211+K212+K213</f>
        <v>80662.86</v>
      </c>
      <c r="X215">
        <f>IF(Source!BI142&lt;=1,I207+I208+I210+I211+I212+I213-0, 0)</f>
        <v>7922.3599999999988</v>
      </c>
      <c r="Y215">
        <f>IF(Source!BI142=2,I207+I208+I210+I211+I212+I213-0, 0)</f>
        <v>0</v>
      </c>
      <c r="Z215">
        <f>IF(Source!BI142=3,I207+I208+I210+I211+I212+I213-0, 0)</f>
        <v>0</v>
      </c>
      <c r="AA215">
        <f>IF(Source!BI142=4,I207+I208+I210+I211+I212+I213,0)</f>
        <v>0</v>
      </c>
    </row>
    <row r="216" spans="1:27" ht="85.5" x14ac:dyDescent="0.2">
      <c r="A216" s="21" t="str">
        <f>Source!E143</f>
        <v>16</v>
      </c>
      <c r="B216" s="22" t="str">
        <f>Source!F143</f>
        <v>3.26-26-1</v>
      </c>
      <c r="C216" s="22" t="str">
        <f>Source!G143</f>
        <v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v>
      </c>
      <c r="D216" s="23" t="str">
        <f>Source!H143</f>
        <v>1 м3 изоляции</v>
      </c>
      <c r="E216" s="10">
        <f>Source!I143</f>
        <v>56.790999999999997</v>
      </c>
      <c r="F216" s="25"/>
      <c r="G216" s="24"/>
      <c r="H216" s="10"/>
      <c r="I216" s="26"/>
      <c r="J216" s="10"/>
      <c r="K216" s="26"/>
      <c r="Q216">
        <f>ROUND((Source!DN143/100)*ROUND((Source!AF143*Source!AV143)*Source!I143, 2), 2)</f>
        <v>15244.85</v>
      </c>
      <c r="R216">
        <f>Source!X143</f>
        <v>239285.45</v>
      </c>
      <c r="S216">
        <f>ROUND((Source!DO143/100)*ROUND((Source!AF143*Source!AV143)*Source!I143, 2), 2)</f>
        <v>11726.81</v>
      </c>
      <c r="T216">
        <f>Source!Y143</f>
        <v>136734.54999999999</v>
      </c>
      <c r="U216">
        <f>ROUND((175/100)*ROUND((Source!AE143*Source!AV143)*Source!I143, 2), 2)</f>
        <v>1229.8800000000001</v>
      </c>
      <c r="V216">
        <f>ROUND((167/100)*ROUND(Source!CS143*Source!I143, 2), 2)</f>
        <v>1173.6600000000001</v>
      </c>
    </row>
    <row r="217" spans="1:27" ht="14.25" x14ac:dyDescent="0.2">
      <c r="A217" s="21"/>
      <c r="B217" s="22"/>
      <c r="C217" s="22" t="s">
        <v>1036</v>
      </c>
      <c r="D217" s="23"/>
      <c r="E217" s="10"/>
      <c r="F217" s="25">
        <f>Source!AO143</f>
        <v>256.51</v>
      </c>
      <c r="G217" s="24" t="str">
        <f>Source!DG143</f>
        <v>*1,15</v>
      </c>
      <c r="H217" s="10">
        <f>Source!AV143</f>
        <v>1</v>
      </c>
      <c r="I217" s="26">
        <f>ROUND((Source!AF143*Source!AV143)*Source!I143, 2)</f>
        <v>16752.580000000002</v>
      </c>
      <c r="J217" s="10">
        <f>IF(Source!BA143&lt;&gt; 0, Source!BA143, 1)</f>
        <v>18.55</v>
      </c>
      <c r="K217" s="26">
        <f>Source!S143</f>
        <v>310760.33</v>
      </c>
      <c r="W217">
        <f>I217</f>
        <v>16752.580000000002</v>
      </c>
    </row>
    <row r="218" spans="1:27" ht="14.25" x14ac:dyDescent="0.2">
      <c r="A218" s="21"/>
      <c r="B218" s="22"/>
      <c r="C218" s="22" t="s">
        <v>1037</v>
      </c>
      <c r="D218" s="23"/>
      <c r="E218" s="10"/>
      <c r="F218" s="25">
        <f>Source!AM143</f>
        <v>49.51</v>
      </c>
      <c r="G218" s="24" t="str">
        <f>Source!DE143</f>
        <v>*1,25</v>
      </c>
      <c r="H218" s="10">
        <f>Source!AV143</f>
        <v>1</v>
      </c>
      <c r="I218" s="26">
        <f>ROUND((Source!AD143*Source!AV143)*Source!I143, 2)</f>
        <v>3514.65</v>
      </c>
      <c r="J218" s="10">
        <f>IF(Source!BB143&lt;&gt; 0, Source!BB143, 1)</f>
        <v>8.0399999999999991</v>
      </c>
      <c r="K218" s="26">
        <f>Source!Q143</f>
        <v>28257.81</v>
      </c>
    </row>
    <row r="219" spans="1:27" ht="14.25" x14ac:dyDescent="0.2">
      <c r="A219" s="21"/>
      <c r="B219" s="22"/>
      <c r="C219" s="22" t="s">
        <v>1038</v>
      </c>
      <c r="D219" s="23"/>
      <c r="E219" s="10"/>
      <c r="F219" s="25">
        <f>Source!AN143</f>
        <v>9.9</v>
      </c>
      <c r="G219" s="24" t="str">
        <f>Source!DF143</f>
        <v>*1,25</v>
      </c>
      <c r="H219" s="10">
        <f>Source!AV143</f>
        <v>1</v>
      </c>
      <c r="I219" s="27">
        <f>ROUND((Source!AE143*Source!AV143)*Source!I143, 2)</f>
        <v>702.79</v>
      </c>
      <c r="J219" s="10">
        <f>IF(Source!BS143&lt;&gt; 0, Source!BS143, 1)</f>
        <v>1</v>
      </c>
      <c r="K219" s="27">
        <f>Source!R143</f>
        <v>702.79</v>
      </c>
      <c r="W219">
        <f>I219</f>
        <v>702.79</v>
      </c>
    </row>
    <row r="220" spans="1:27" ht="14.25" x14ac:dyDescent="0.2">
      <c r="A220" s="21"/>
      <c r="B220" s="22"/>
      <c r="C220" s="22" t="s">
        <v>1039</v>
      </c>
      <c r="D220" s="23"/>
      <c r="E220" s="10"/>
      <c r="F220" s="25">
        <f>Source!AL143</f>
        <v>637.04</v>
      </c>
      <c r="G220" s="24" t="str">
        <f>Source!DD143</f>
        <v/>
      </c>
      <c r="H220" s="10">
        <f>Source!AW143</f>
        <v>1</v>
      </c>
      <c r="I220" s="26">
        <f>ROUND((Source!AC143*Source!AW143)*Source!I143, 2)</f>
        <v>36178.14</v>
      </c>
      <c r="J220" s="10">
        <f>IF(Source!BC143&lt;&gt; 0, Source!BC143, 1)</f>
        <v>3.66</v>
      </c>
      <c r="K220" s="26">
        <f>Source!P143</f>
        <v>132411.99</v>
      </c>
    </row>
    <row r="221" spans="1:27" ht="85.5" x14ac:dyDescent="0.2">
      <c r="A221" s="21" t="str">
        <f>Source!E144</f>
        <v>16,1</v>
      </c>
      <c r="B221" s="22" t="str">
        <f>Source!F144</f>
        <v>1.1-1-2922</v>
      </c>
      <c r="C221" s="22" t="str">
        <f>Source!G144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221" s="23" t="str">
        <f>Source!H144</f>
        <v>м3</v>
      </c>
      <c r="E221" s="10">
        <f>Source!I144</f>
        <v>55.087269999999997</v>
      </c>
      <c r="F221" s="25">
        <f>Source!AK144</f>
        <v>1247.1500000000001</v>
      </c>
      <c r="G221" s="28" t="s">
        <v>3</v>
      </c>
      <c r="H221" s="10">
        <f>Source!AW144</f>
        <v>1</v>
      </c>
      <c r="I221" s="26">
        <f>ROUND((Source!AC144*Source!AW144)*Source!I144, 2)+ROUND((Source!AD144*Source!AV144)*Source!I144, 2)+ROUND((Source!AF144*Source!AV144)*Source!I144, 2)</f>
        <v>68702.09</v>
      </c>
      <c r="J221" s="10">
        <f>IF(Source!BC144&lt;&gt; 0, Source!BC144, 1)</f>
        <v>3.19</v>
      </c>
      <c r="K221" s="26">
        <f>Source!O144</f>
        <v>219159.66</v>
      </c>
      <c r="Q221">
        <f>ROUND((Source!DN144/100)*ROUND((Source!AF144*Source!AV144)*Source!I144, 2), 2)</f>
        <v>0</v>
      </c>
      <c r="R221">
        <f>Source!X144</f>
        <v>0</v>
      </c>
      <c r="S221">
        <f>ROUND((Source!DO144/100)*ROUND((Source!AF144*Source!AV144)*Source!I144, 2), 2)</f>
        <v>0</v>
      </c>
      <c r="T221">
        <f>Source!Y144</f>
        <v>0</v>
      </c>
      <c r="U221">
        <f>ROUND((175/100)*ROUND((Source!AE144*Source!AV144)*Source!I144, 2), 2)</f>
        <v>0</v>
      </c>
      <c r="V221">
        <f>ROUND((167/100)*ROUND(Source!CS144*Source!I144, 2), 2)</f>
        <v>0</v>
      </c>
      <c r="X221">
        <f>IF(Source!BI144&lt;=1,I221, 0)</f>
        <v>68702.09</v>
      </c>
      <c r="Y221">
        <f>IF(Source!BI144=2,I221, 0)</f>
        <v>0</v>
      </c>
      <c r="Z221">
        <f>IF(Source!BI144=3,I221, 0)</f>
        <v>0</v>
      </c>
      <c r="AA221">
        <f>IF(Source!BI144=4,I221, 0)</f>
        <v>0</v>
      </c>
    </row>
    <row r="222" spans="1:27" ht="14.25" x14ac:dyDescent="0.2">
      <c r="A222" s="21"/>
      <c r="B222" s="22"/>
      <c r="C222" s="22" t="s">
        <v>1040</v>
      </c>
      <c r="D222" s="23" t="s">
        <v>1041</v>
      </c>
      <c r="E222" s="10">
        <f>Source!DN143</f>
        <v>91</v>
      </c>
      <c r="F222" s="25"/>
      <c r="G222" s="24"/>
      <c r="H222" s="10"/>
      <c r="I222" s="26">
        <f>SUM(Q216:Q221)</f>
        <v>15244.85</v>
      </c>
      <c r="J222" s="10">
        <f>Source!BZ143</f>
        <v>77</v>
      </c>
      <c r="K222" s="26">
        <f>SUM(R216:R221)</f>
        <v>239285.45</v>
      </c>
    </row>
    <row r="223" spans="1:27" ht="14.25" x14ac:dyDescent="0.2">
      <c r="A223" s="21"/>
      <c r="B223" s="22"/>
      <c r="C223" s="22" t="s">
        <v>1042</v>
      </c>
      <c r="D223" s="23" t="s">
        <v>1041</v>
      </c>
      <c r="E223" s="10">
        <f>Source!DO143</f>
        <v>70</v>
      </c>
      <c r="F223" s="25"/>
      <c r="G223" s="24"/>
      <c r="H223" s="10"/>
      <c r="I223" s="26">
        <f>SUM(S216:S222)</f>
        <v>11726.81</v>
      </c>
      <c r="J223" s="10">
        <f>Source!CA143</f>
        <v>44</v>
      </c>
      <c r="K223" s="26">
        <f>SUM(T216:T222)</f>
        <v>136734.54999999999</v>
      </c>
    </row>
    <row r="224" spans="1:27" ht="14.25" x14ac:dyDescent="0.2">
      <c r="A224" s="21"/>
      <c r="B224" s="22"/>
      <c r="C224" s="22" t="s">
        <v>1043</v>
      </c>
      <c r="D224" s="23" t="s">
        <v>1041</v>
      </c>
      <c r="E224" s="10">
        <f>175</f>
        <v>175</v>
      </c>
      <c r="F224" s="25"/>
      <c r="G224" s="24"/>
      <c r="H224" s="10"/>
      <c r="I224" s="26">
        <f>SUM(U216:U223)</f>
        <v>1229.8800000000001</v>
      </c>
      <c r="J224" s="10">
        <f>167</f>
        <v>167</v>
      </c>
      <c r="K224" s="26">
        <f>SUM(V216:V223)</f>
        <v>1173.6600000000001</v>
      </c>
    </row>
    <row r="225" spans="1:27" ht="14.25" x14ac:dyDescent="0.2">
      <c r="A225" s="21"/>
      <c r="B225" s="22"/>
      <c r="C225" s="22" t="s">
        <v>1044</v>
      </c>
      <c r="D225" s="23" t="s">
        <v>1045</v>
      </c>
      <c r="E225" s="10">
        <f>Source!AQ143</f>
        <v>20.04</v>
      </c>
      <c r="F225" s="25"/>
      <c r="G225" s="24" t="str">
        <f>Source!DI143</f>
        <v>*1,15</v>
      </c>
      <c r="H225" s="10">
        <f>Source!AV143</f>
        <v>1</v>
      </c>
      <c r="I225" s="26">
        <f>Source!U143</f>
        <v>1308.8053859999998</v>
      </c>
      <c r="J225" s="10"/>
      <c r="K225" s="26"/>
    </row>
    <row r="226" spans="1:27" ht="15" x14ac:dyDescent="0.25">
      <c r="A226" s="30"/>
      <c r="B226" s="30"/>
      <c r="C226" s="30"/>
      <c r="D226" s="30"/>
      <c r="E226" s="30"/>
      <c r="F226" s="30"/>
      <c r="G226" s="30"/>
      <c r="H226" s="39">
        <f>I217+I218+I220+I222+I223+I224+SUM(I221:I221)</f>
        <v>153349</v>
      </c>
      <c r="I226" s="39"/>
      <c r="J226" s="39">
        <f>K217+K218+K220+K222+K223+K224+SUM(K221:K221)</f>
        <v>1067783.4500000002</v>
      </c>
      <c r="K226" s="39"/>
      <c r="O226" s="29">
        <f>I217+I218+I220+I222+I223+I224+SUM(I221:I221)</f>
        <v>153349</v>
      </c>
      <c r="P226" s="29">
        <f>K217+K218+K220+K222+K223+K224+SUM(K221:K221)</f>
        <v>1067783.4500000002</v>
      </c>
      <c r="X226">
        <f>IF(Source!BI143&lt;=1,I217+I218+I220+I222+I223+I224-0, 0)</f>
        <v>84646.91</v>
      </c>
      <c r="Y226">
        <f>IF(Source!BI143=2,I217+I218+I220+I222+I223+I224-0, 0)</f>
        <v>0</v>
      </c>
      <c r="Z226">
        <f>IF(Source!BI143=3,I217+I218+I220+I222+I223+I224-0, 0)</f>
        <v>0</v>
      </c>
      <c r="AA226">
        <f>IF(Source!BI143=4,I217+I218+I220+I222+I223+I224,0)</f>
        <v>0</v>
      </c>
    </row>
    <row r="227" spans="1:27" ht="42.75" x14ac:dyDescent="0.2">
      <c r="A227" s="21" t="str">
        <f>Source!E145</f>
        <v>17</v>
      </c>
      <c r="B227" s="22" t="str">
        <f>Source!F145</f>
        <v>3.11-38-1</v>
      </c>
      <c r="C227" s="22" t="str">
        <f>Source!G145</f>
        <v>Устройство пароизоляции из полиэтиленовой пленки в один слой насухо</v>
      </c>
      <c r="D227" s="23" t="str">
        <f>Source!H145</f>
        <v>100 м2</v>
      </c>
      <c r="E227" s="10">
        <f>Source!I145</f>
        <v>6.3101000000000003</v>
      </c>
      <c r="F227" s="25"/>
      <c r="G227" s="24"/>
      <c r="H227" s="10"/>
      <c r="I227" s="26"/>
      <c r="J227" s="10"/>
      <c r="K227" s="26"/>
      <c r="Q227">
        <f>ROUND((Source!DN145/100)*ROUND((Source!AF145*Source!AV145)*Source!I145, 2), 2)</f>
        <v>290.77999999999997</v>
      </c>
      <c r="R227">
        <f>Source!X145</f>
        <v>4667.88</v>
      </c>
      <c r="S227">
        <f>ROUND((Source!DO145/100)*ROUND((Source!AF145*Source!AV145)*Source!I145, 2), 2)</f>
        <v>195.72</v>
      </c>
      <c r="T227">
        <f>Source!Y145</f>
        <v>2282.0700000000002</v>
      </c>
      <c r="U227">
        <f>ROUND((175/100)*ROUND((Source!AE145*Source!AV145)*Source!I145, 2), 2)</f>
        <v>2.4900000000000002</v>
      </c>
      <c r="V227">
        <f>ROUND((167/100)*ROUND(Source!CS145*Source!I145, 2), 2)</f>
        <v>2.37</v>
      </c>
    </row>
    <row r="228" spans="1:27" ht="14.25" x14ac:dyDescent="0.2">
      <c r="A228" s="21"/>
      <c r="B228" s="22"/>
      <c r="C228" s="22" t="s">
        <v>1036</v>
      </c>
      <c r="D228" s="23"/>
      <c r="E228" s="10"/>
      <c r="F228" s="25">
        <f>Source!AO145</f>
        <v>38.53</v>
      </c>
      <c r="G228" s="24" t="str">
        <f>Source!DG145</f>
        <v>*1,15</v>
      </c>
      <c r="H228" s="10">
        <f>Source!AV145</f>
        <v>1</v>
      </c>
      <c r="I228" s="26">
        <f>ROUND((Source!AF145*Source!AV145)*Source!I145, 2)</f>
        <v>279.60000000000002</v>
      </c>
      <c r="J228" s="10">
        <f>IF(Source!BA145&lt;&gt; 0, Source!BA145, 1)</f>
        <v>18.55</v>
      </c>
      <c r="K228" s="26">
        <f>Source!S145</f>
        <v>5186.53</v>
      </c>
      <c r="W228">
        <f>I228</f>
        <v>279.60000000000002</v>
      </c>
    </row>
    <row r="229" spans="1:27" ht="14.25" x14ac:dyDescent="0.2">
      <c r="A229" s="21"/>
      <c r="B229" s="22"/>
      <c r="C229" s="22" t="s">
        <v>1037</v>
      </c>
      <c r="D229" s="23"/>
      <c r="E229" s="10"/>
      <c r="F229" s="25">
        <f>Source!AM145</f>
        <v>0.92</v>
      </c>
      <c r="G229" s="24" t="str">
        <f>Source!DE145</f>
        <v>*1,25</v>
      </c>
      <c r="H229" s="10">
        <f>Source!AV145</f>
        <v>1</v>
      </c>
      <c r="I229" s="26">
        <f>ROUND((Source!AD145*Source!AV145)*Source!I145, 2)</f>
        <v>7.26</v>
      </c>
      <c r="J229" s="10">
        <f>IF(Source!BB145&lt;&gt; 0, Source!BB145, 1)</f>
        <v>7.98</v>
      </c>
      <c r="K229" s="26">
        <f>Source!Q145</f>
        <v>57.91</v>
      </c>
    </row>
    <row r="230" spans="1:27" ht="14.25" x14ac:dyDescent="0.2">
      <c r="A230" s="21"/>
      <c r="B230" s="22"/>
      <c r="C230" s="22" t="s">
        <v>1038</v>
      </c>
      <c r="D230" s="23"/>
      <c r="E230" s="10"/>
      <c r="F230" s="25">
        <f>Source!AN145</f>
        <v>0.18</v>
      </c>
      <c r="G230" s="24" t="str">
        <f>Source!DF145</f>
        <v>*1,25</v>
      </c>
      <c r="H230" s="10">
        <f>Source!AV145</f>
        <v>1</v>
      </c>
      <c r="I230" s="27">
        <f>ROUND((Source!AE145*Source!AV145)*Source!I145, 2)</f>
        <v>1.42</v>
      </c>
      <c r="J230" s="10">
        <f>IF(Source!BS145&lt;&gt; 0, Source!BS145, 1)</f>
        <v>1</v>
      </c>
      <c r="K230" s="27">
        <f>Source!R145</f>
        <v>1.42</v>
      </c>
      <c r="W230">
        <f>I230</f>
        <v>1.42</v>
      </c>
    </row>
    <row r="231" spans="1:27" ht="28.5" x14ac:dyDescent="0.2">
      <c r="A231" s="21" t="str">
        <f>Source!E146</f>
        <v>17,1</v>
      </c>
      <c r="B231" s="22" t="str">
        <f>Source!F146</f>
        <v>1.1-1-2493</v>
      </c>
      <c r="C231" s="22" t="str">
        <f>Source!G146</f>
        <v>Пленка полиэтиленовая, толщина 0,2 - 0,3 мм</v>
      </c>
      <c r="D231" s="23" t="str">
        <f>Source!H146</f>
        <v>м2</v>
      </c>
      <c r="E231" s="10">
        <f>Source!I146</f>
        <v>772.35623999999996</v>
      </c>
      <c r="F231" s="25">
        <f>Source!AK146</f>
        <v>8.1300000000000008</v>
      </c>
      <c r="G231" s="28" t="s">
        <v>3</v>
      </c>
      <c r="H231" s="10">
        <f>Source!AW146</f>
        <v>1</v>
      </c>
      <c r="I231" s="26">
        <f>ROUND((Source!AC146*Source!AW146)*Source!I146, 2)+ROUND((Source!AD146*Source!AV146)*Source!I146, 2)+ROUND((Source!AF146*Source!AV146)*Source!I146, 2)</f>
        <v>6279.26</v>
      </c>
      <c r="J231" s="10">
        <f>IF(Source!BC146&lt;&gt; 0, Source!BC146, 1)</f>
        <v>0.93</v>
      </c>
      <c r="K231" s="26">
        <f>Source!O146</f>
        <v>5839.71</v>
      </c>
      <c r="Q231">
        <f>ROUND((Source!DN146/100)*ROUND((Source!AF146*Source!AV146)*Source!I146, 2), 2)</f>
        <v>0</v>
      </c>
      <c r="R231">
        <f>Source!X146</f>
        <v>0</v>
      </c>
      <c r="S231">
        <f>ROUND((Source!DO146/100)*ROUND((Source!AF146*Source!AV146)*Source!I146, 2), 2)</f>
        <v>0</v>
      </c>
      <c r="T231">
        <f>Source!Y146</f>
        <v>0</v>
      </c>
      <c r="U231">
        <f>ROUND((175/100)*ROUND((Source!AE146*Source!AV146)*Source!I146, 2), 2)</f>
        <v>0</v>
      </c>
      <c r="V231">
        <f>ROUND((167/100)*ROUND(Source!CS146*Source!I146, 2), 2)</f>
        <v>0</v>
      </c>
      <c r="X231">
        <f>IF(Source!BI146&lt;=1,I231, 0)</f>
        <v>6279.26</v>
      </c>
      <c r="Y231">
        <f>IF(Source!BI146=2,I231, 0)</f>
        <v>0</v>
      </c>
      <c r="Z231">
        <f>IF(Source!BI146=3,I231, 0)</f>
        <v>0</v>
      </c>
      <c r="AA231">
        <f>IF(Source!BI146=4,I231, 0)</f>
        <v>0</v>
      </c>
    </row>
    <row r="232" spans="1:27" ht="14.25" x14ac:dyDescent="0.2">
      <c r="A232" s="21"/>
      <c r="B232" s="22"/>
      <c r="C232" s="22" t="s">
        <v>1040</v>
      </c>
      <c r="D232" s="23" t="s">
        <v>1041</v>
      </c>
      <c r="E232" s="10">
        <f>Source!DN145</f>
        <v>104</v>
      </c>
      <c r="F232" s="25"/>
      <c r="G232" s="24"/>
      <c r="H232" s="10"/>
      <c r="I232" s="26">
        <f>SUM(Q227:Q231)</f>
        <v>290.77999999999997</v>
      </c>
      <c r="J232" s="10">
        <f>Source!BZ145</f>
        <v>90</v>
      </c>
      <c r="K232" s="26">
        <f>SUM(R227:R231)</f>
        <v>4667.88</v>
      </c>
    </row>
    <row r="233" spans="1:27" ht="14.25" x14ac:dyDescent="0.2">
      <c r="A233" s="21"/>
      <c r="B233" s="22"/>
      <c r="C233" s="22" t="s">
        <v>1042</v>
      </c>
      <c r="D233" s="23" t="s">
        <v>1041</v>
      </c>
      <c r="E233" s="10">
        <f>Source!DO145</f>
        <v>70</v>
      </c>
      <c r="F233" s="25"/>
      <c r="G233" s="24"/>
      <c r="H233" s="10"/>
      <c r="I233" s="26">
        <f>SUM(S227:S232)</f>
        <v>195.72</v>
      </c>
      <c r="J233" s="10">
        <f>Source!CA145</f>
        <v>44</v>
      </c>
      <c r="K233" s="26">
        <f>SUM(T227:T232)</f>
        <v>2282.0700000000002</v>
      </c>
    </row>
    <row r="234" spans="1:27" ht="14.25" x14ac:dyDescent="0.2">
      <c r="A234" s="21"/>
      <c r="B234" s="22"/>
      <c r="C234" s="22" t="s">
        <v>1043</v>
      </c>
      <c r="D234" s="23" t="s">
        <v>1041</v>
      </c>
      <c r="E234" s="10">
        <f>175</f>
        <v>175</v>
      </c>
      <c r="F234" s="25"/>
      <c r="G234" s="24"/>
      <c r="H234" s="10"/>
      <c r="I234" s="26">
        <f>SUM(U227:U233)</f>
        <v>2.4900000000000002</v>
      </c>
      <c r="J234" s="10">
        <f>167</f>
        <v>167</v>
      </c>
      <c r="K234" s="26">
        <f>SUM(V227:V233)</f>
        <v>2.37</v>
      </c>
    </row>
    <row r="235" spans="1:27" ht="14.25" x14ac:dyDescent="0.2">
      <c r="A235" s="21"/>
      <c r="B235" s="22"/>
      <c r="C235" s="22" t="s">
        <v>1044</v>
      </c>
      <c r="D235" s="23" t="s">
        <v>1045</v>
      </c>
      <c r="E235" s="10">
        <f>Source!AQ145</f>
        <v>3.45</v>
      </c>
      <c r="F235" s="25"/>
      <c r="G235" s="24" t="str">
        <f>Source!DI145</f>
        <v>*1,15</v>
      </c>
      <c r="H235" s="10">
        <f>Source!AV145</f>
        <v>1</v>
      </c>
      <c r="I235" s="26">
        <f>Source!U145</f>
        <v>25.035321750000001</v>
      </c>
      <c r="J235" s="10"/>
      <c r="K235" s="26"/>
    </row>
    <row r="236" spans="1:27" ht="15" x14ac:dyDescent="0.25">
      <c r="A236" s="30"/>
      <c r="B236" s="30"/>
      <c r="C236" s="30"/>
      <c r="D236" s="30"/>
      <c r="E236" s="30"/>
      <c r="F236" s="30"/>
      <c r="G236" s="30"/>
      <c r="H236" s="39">
        <f>I228+I229+I232+I233+I234+SUM(I231:I231)</f>
        <v>7055.1100000000006</v>
      </c>
      <c r="I236" s="39"/>
      <c r="J236" s="39">
        <f>K228+K229+K232+K233+K234+SUM(K231:K231)</f>
        <v>18036.47</v>
      </c>
      <c r="K236" s="39"/>
      <c r="O236" s="29">
        <f>I228+I229+I232+I233+I234+SUM(I231:I231)</f>
        <v>7055.1100000000006</v>
      </c>
      <c r="P236" s="29">
        <f>K228+K229+K232+K233+K234+SUM(K231:K231)</f>
        <v>18036.47</v>
      </c>
      <c r="X236">
        <f>IF(Source!BI145&lt;=1,I228+I229+I232+I233+I234-0, 0)</f>
        <v>775.85</v>
      </c>
      <c r="Y236">
        <f>IF(Source!BI145=2,I228+I229+I232+I233+I234-0, 0)</f>
        <v>0</v>
      </c>
      <c r="Z236">
        <f>IF(Source!BI145=3,I228+I229+I232+I233+I234-0, 0)</f>
        <v>0</v>
      </c>
      <c r="AA236">
        <f>IF(Source!BI145=4,I228+I229+I232+I233+I234,0)</f>
        <v>0</v>
      </c>
    </row>
    <row r="237" spans="1:27" ht="42.75" x14ac:dyDescent="0.2">
      <c r="A237" s="21" t="str">
        <f>Source!E147</f>
        <v>18</v>
      </c>
      <c r="B237" s="22" t="str">
        <f>Source!F147</f>
        <v>3.11-38-1</v>
      </c>
      <c r="C237" s="22" t="str">
        <f>Source!G147</f>
        <v>Устройство пароизоляции из полиэтиленовой пленки в один слой насухо</v>
      </c>
      <c r="D237" s="23" t="str">
        <f>Source!H147</f>
        <v>100 м2</v>
      </c>
      <c r="E237" s="10">
        <f>Source!I147</f>
        <v>6.3101000000000003</v>
      </c>
      <c r="F237" s="25"/>
      <c r="G237" s="24"/>
      <c r="H237" s="10"/>
      <c r="I237" s="26"/>
      <c r="J237" s="10"/>
      <c r="K237" s="26"/>
      <c r="Q237">
        <f>ROUND((Source!DN147/100)*ROUND((Source!AF147*Source!AV147)*Source!I147, 2), 2)</f>
        <v>290.77999999999997</v>
      </c>
      <c r="R237">
        <f>Source!X147</f>
        <v>4667.88</v>
      </c>
      <c r="S237">
        <f>ROUND((Source!DO147/100)*ROUND((Source!AF147*Source!AV147)*Source!I147, 2), 2)</f>
        <v>195.72</v>
      </c>
      <c r="T237">
        <f>Source!Y147</f>
        <v>2282.0700000000002</v>
      </c>
      <c r="U237">
        <f>ROUND((175/100)*ROUND((Source!AE147*Source!AV147)*Source!I147, 2), 2)</f>
        <v>2.4900000000000002</v>
      </c>
      <c r="V237">
        <f>ROUND((167/100)*ROUND(Source!CS147*Source!I147, 2), 2)</f>
        <v>2.37</v>
      </c>
    </row>
    <row r="238" spans="1:27" ht="14.25" x14ac:dyDescent="0.2">
      <c r="A238" s="21"/>
      <c r="B238" s="22"/>
      <c r="C238" s="22" t="s">
        <v>1036</v>
      </c>
      <c r="D238" s="23"/>
      <c r="E238" s="10"/>
      <c r="F238" s="25">
        <f>Source!AO147</f>
        <v>38.53</v>
      </c>
      <c r="G238" s="24" t="str">
        <f>Source!DG147</f>
        <v>*1,15</v>
      </c>
      <c r="H238" s="10">
        <f>Source!AV147</f>
        <v>1</v>
      </c>
      <c r="I238" s="26">
        <f>ROUND((Source!AF147*Source!AV147)*Source!I147, 2)</f>
        <v>279.60000000000002</v>
      </c>
      <c r="J238" s="10">
        <f>IF(Source!BA147&lt;&gt; 0, Source!BA147, 1)</f>
        <v>18.55</v>
      </c>
      <c r="K238" s="26">
        <f>Source!S147</f>
        <v>5186.53</v>
      </c>
      <c r="W238">
        <f>I238</f>
        <v>279.60000000000002</v>
      </c>
    </row>
    <row r="239" spans="1:27" ht="14.25" x14ac:dyDescent="0.2">
      <c r="A239" s="21"/>
      <c r="B239" s="22"/>
      <c r="C239" s="22" t="s">
        <v>1037</v>
      </c>
      <c r="D239" s="23"/>
      <c r="E239" s="10"/>
      <c r="F239" s="25">
        <f>Source!AM147</f>
        <v>0.92</v>
      </c>
      <c r="G239" s="24" t="str">
        <f>Source!DE147</f>
        <v>*1,25</v>
      </c>
      <c r="H239" s="10">
        <f>Source!AV147</f>
        <v>1</v>
      </c>
      <c r="I239" s="26">
        <f>ROUND((Source!AD147*Source!AV147)*Source!I147, 2)</f>
        <v>7.26</v>
      </c>
      <c r="J239" s="10">
        <f>IF(Source!BB147&lt;&gt; 0, Source!BB147, 1)</f>
        <v>7.98</v>
      </c>
      <c r="K239" s="26">
        <f>Source!Q147</f>
        <v>57.91</v>
      </c>
    </row>
    <row r="240" spans="1:27" ht="14.25" x14ac:dyDescent="0.2">
      <c r="A240" s="21"/>
      <c r="B240" s="22"/>
      <c r="C240" s="22" t="s">
        <v>1038</v>
      </c>
      <c r="D240" s="23"/>
      <c r="E240" s="10"/>
      <c r="F240" s="25">
        <f>Source!AN147</f>
        <v>0.18</v>
      </c>
      <c r="G240" s="24" t="str">
        <f>Source!DF147</f>
        <v>*1,25</v>
      </c>
      <c r="H240" s="10">
        <f>Source!AV147</f>
        <v>1</v>
      </c>
      <c r="I240" s="27">
        <f>ROUND((Source!AE147*Source!AV147)*Source!I147, 2)</f>
        <v>1.42</v>
      </c>
      <c r="J240" s="10">
        <f>IF(Source!BS147&lt;&gt; 0, Source!BS147, 1)</f>
        <v>1</v>
      </c>
      <c r="K240" s="27">
        <f>Source!R147</f>
        <v>1.42</v>
      </c>
      <c r="W240">
        <f>I240</f>
        <v>1.42</v>
      </c>
    </row>
    <row r="241" spans="1:27" ht="28.5" x14ac:dyDescent="0.2">
      <c r="A241" s="21" t="str">
        <f>Source!E148</f>
        <v>18,1</v>
      </c>
      <c r="B241" s="22" t="str">
        <f>Source!F148</f>
        <v>1.1-1-2493</v>
      </c>
      <c r="C241" s="22" t="str">
        <f>Source!G148</f>
        <v>Пленка полиэтиленовая, толщина 0,2 - 0,3 мм</v>
      </c>
      <c r="D241" s="23" t="str">
        <f>Source!H148</f>
        <v>м2</v>
      </c>
      <c r="E241" s="10">
        <f>Source!I148</f>
        <v>772.35623999999996</v>
      </c>
      <c r="F241" s="25">
        <f>Source!AK148</f>
        <v>8.1300000000000008</v>
      </c>
      <c r="G241" s="28" t="s">
        <v>3</v>
      </c>
      <c r="H241" s="10">
        <f>Source!AW148</f>
        <v>1</v>
      </c>
      <c r="I241" s="26">
        <f>ROUND((Source!AC148*Source!AW148)*Source!I148, 2)+ROUND((Source!AD148*Source!AV148)*Source!I148, 2)+ROUND((Source!AF148*Source!AV148)*Source!I148, 2)</f>
        <v>6279.26</v>
      </c>
      <c r="J241" s="10">
        <f>IF(Source!BC148&lt;&gt; 0, Source!BC148, 1)</f>
        <v>0.93</v>
      </c>
      <c r="K241" s="26">
        <f>Source!O148</f>
        <v>5839.71</v>
      </c>
      <c r="Q241">
        <f>ROUND((Source!DN148/100)*ROUND((Source!AF148*Source!AV148)*Source!I148, 2), 2)</f>
        <v>0</v>
      </c>
      <c r="R241">
        <f>Source!X148</f>
        <v>0</v>
      </c>
      <c r="S241">
        <f>ROUND((Source!DO148/100)*ROUND((Source!AF148*Source!AV148)*Source!I148, 2), 2)</f>
        <v>0</v>
      </c>
      <c r="T241">
        <f>Source!Y148</f>
        <v>0</v>
      </c>
      <c r="U241">
        <f>ROUND((175/100)*ROUND((Source!AE148*Source!AV148)*Source!I148, 2), 2)</f>
        <v>0</v>
      </c>
      <c r="V241">
        <f>ROUND((167/100)*ROUND(Source!CS148*Source!I148, 2), 2)</f>
        <v>0</v>
      </c>
      <c r="X241">
        <f>IF(Source!BI148&lt;=1,I241, 0)</f>
        <v>6279.26</v>
      </c>
      <c r="Y241">
        <f>IF(Source!BI148=2,I241, 0)</f>
        <v>0</v>
      </c>
      <c r="Z241">
        <f>IF(Source!BI148=3,I241, 0)</f>
        <v>0</v>
      </c>
      <c r="AA241">
        <f>IF(Source!BI148=4,I241, 0)</f>
        <v>0</v>
      </c>
    </row>
    <row r="242" spans="1:27" ht="14.25" x14ac:dyDescent="0.2">
      <c r="A242" s="21"/>
      <c r="B242" s="22"/>
      <c r="C242" s="22" t="s">
        <v>1040</v>
      </c>
      <c r="D242" s="23" t="s">
        <v>1041</v>
      </c>
      <c r="E242" s="10">
        <f>Source!DN147</f>
        <v>104</v>
      </c>
      <c r="F242" s="25"/>
      <c r="G242" s="24"/>
      <c r="H242" s="10"/>
      <c r="I242" s="26">
        <f>SUM(Q237:Q241)</f>
        <v>290.77999999999997</v>
      </c>
      <c r="J242" s="10">
        <f>Source!BZ147</f>
        <v>90</v>
      </c>
      <c r="K242" s="26">
        <f>SUM(R237:R241)</f>
        <v>4667.88</v>
      </c>
    </row>
    <row r="243" spans="1:27" ht="14.25" x14ac:dyDescent="0.2">
      <c r="A243" s="21"/>
      <c r="B243" s="22"/>
      <c r="C243" s="22" t="s">
        <v>1042</v>
      </c>
      <c r="D243" s="23" t="s">
        <v>1041</v>
      </c>
      <c r="E243" s="10">
        <f>Source!DO147</f>
        <v>70</v>
      </c>
      <c r="F243" s="25"/>
      <c r="G243" s="24"/>
      <c r="H243" s="10"/>
      <c r="I243" s="26">
        <f>SUM(S237:S242)</f>
        <v>195.72</v>
      </c>
      <c r="J243" s="10">
        <f>Source!CA147</f>
        <v>44</v>
      </c>
      <c r="K243" s="26">
        <f>SUM(T237:T242)</f>
        <v>2282.0700000000002</v>
      </c>
    </row>
    <row r="244" spans="1:27" ht="14.25" x14ac:dyDescent="0.2">
      <c r="A244" s="21"/>
      <c r="B244" s="22"/>
      <c r="C244" s="22" t="s">
        <v>1043</v>
      </c>
      <c r="D244" s="23" t="s">
        <v>1041</v>
      </c>
      <c r="E244" s="10">
        <f>175</f>
        <v>175</v>
      </c>
      <c r="F244" s="25"/>
      <c r="G244" s="24"/>
      <c r="H244" s="10"/>
      <c r="I244" s="26">
        <f>SUM(U237:U243)</f>
        <v>2.4900000000000002</v>
      </c>
      <c r="J244" s="10">
        <f>167</f>
        <v>167</v>
      </c>
      <c r="K244" s="26">
        <f>SUM(V237:V243)</f>
        <v>2.37</v>
      </c>
    </row>
    <row r="245" spans="1:27" ht="14.25" x14ac:dyDescent="0.2">
      <c r="A245" s="21"/>
      <c r="B245" s="22"/>
      <c r="C245" s="22" t="s">
        <v>1044</v>
      </c>
      <c r="D245" s="23" t="s">
        <v>1045</v>
      </c>
      <c r="E245" s="10">
        <f>Source!AQ147</f>
        <v>3.45</v>
      </c>
      <c r="F245" s="25"/>
      <c r="G245" s="24" t="str">
        <f>Source!DI147</f>
        <v>*1,15</v>
      </c>
      <c r="H245" s="10">
        <f>Source!AV147</f>
        <v>1</v>
      </c>
      <c r="I245" s="26">
        <f>Source!U147</f>
        <v>25.035321750000001</v>
      </c>
      <c r="J245" s="10"/>
      <c r="K245" s="26"/>
    </row>
    <row r="246" spans="1:27" ht="15" x14ac:dyDescent="0.25">
      <c r="A246" s="30"/>
      <c r="B246" s="30"/>
      <c r="C246" s="30"/>
      <c r="D246" s="30"/>
      <c r="E246" s="30"/>
      <c r="F246" s="30"/>
      <c r="G246" s="30"/>
      <c r="H246" s="39">
        <f>I238+I239+I242+I243+I244+SUM(I241:I241)</f>
        <v>7055.1100000000006</v>
      </c>
      <c r="I246" s="39"/>
      <c r="J246" s="39">
        <f>K238+K239+K242+K243+K244+SUM(K241:K241)</f>
        <v>18036.47</v>
      </c>
      <c r="K246" s="39"/>
      <c r="O246" s="29">
        <f>I238+I239+I242+I243+I244+SUM(I241:I241)</f>
        <v>7055.1100000000006</v>
      </c>
      <c r="P246" s="29">
        <f>K238+K239+K242+K243+K244+SUM(K241:K241)</f>
        <v>18036.47</v>
      </c>
      <c r="X246">
        <f>IF(Source!BI147&lt;=1,I238+I239+I242+I243+I244-0, 0)</f>
        <v>775.85</v>
      </c>
      <c r="Y246">
        <f>IF(Source!BI147=2,I238+I239+I242+I243+I244-0, 0)</f>
        <v>0</v>
      </c>
      <c r="Z246">
        <f>IF(Source!BI147=3,I238+I239+I242+I243+I244-0, 0)</f>
        <v>0</v>
      </c>
      <c r="AA246">
        <f>IF(Source!BI147=4,I238+I239+I242+I243+I244,0)</f>
        <v>0</v>
      </c>
    </row>
    <row r="247" spans="1:27" ht="28.5" x14ac:dyDescent="0.2">
      <c r="A247" s="21" t="str">
        <f>Source!E149</f>
        <v>19</v>
      </c>
      <c r="B247" s="22" t="str">
        <f>Source!F149</f>
        <v>3.11-10-1</v>
      </c>
      <c r="C247" s="22" t="str">
        <f>Source!G149</f>
        <v>Устройство стяжек цементных толщиной 20 мм</v>
      </c>
      <c r="D247" s="23" t="str">
        <f>Source!H149</f>
        <v>100 м2 стяжки</v>
      </c>
      <c r="E247" s="10">
        <f>Source!I149</f>
        <v>6.3101000000000003</v>
      </c>
      <c r="F247" s="25"/>
      <c r="G247" s="24"/>
      <c r="H247" s="10"/>
      <c r="I247" s="26"/>
      <c r="J247" s="10"/>
      <c r="K247" s="26"/>
      <c r="Q247">
        <f>ROUND((Source!DN149/100)*ROUND((Source!AF149*Source!AV149)*Source!I149, 2), 2)</f>
        <v>1832.91</v>
      </c>
      <c r="R247">
        <f>Source!X149</f>
        <v>29423.5</v>
      </c>
      <c r="S247">
        <f>ROUND((Source!DO149/100)*ROUND((Source!AF149*Source!AV149)*Source!I149, 2), 2)</f>
        <v>1233.69</v>
      </c>
      <c r="T247">
        <f>Source!Y149</f>
        <v>14384.82</v>
      </c>
      <c r="U247">
        <f>ROUND((175/100)*ROUND((Source!AE149*Source!AV149)*Source!I149, 2), 2)</f>
        <v>4.29</v>
      </c>
      <c r="V247">
        <f>ROUND((167/100)*ROUND(Source!CS149*Source!I149, 2), 2)</f>
        <v>4.09</v>
      </c>
    </row>
    <row r="248" spans="1:27" ht="14.25" x14ac:dyDescent="0.2">
      <c r="A248" s="21"/>
      <c r="B248" s="22"/>
      <c r="C248" s="22" t="s">
        <v>1036</v>
      </c>
      <c r="D248" s="23"/>
      <c r="E248" s="10"/>
      <c r="F248" s="25">
        <f>Source!AO149</f>
        <v>242.87</v>
      </c>
      <c r="G248" s="24" t="str">
        <f>Source!DG149</f>
        <v>*1,15</v>
      </c>
      <c r="H248" s="10">
        <f>Source!AV149</f>
        <v>1</v>
      </c>
      <c r="I248" s="26">
        <f>ROUND((Source!AF149*Source!AV149)*Source!I149, 2)</f>
        <v>1762.41</v>
      </c>
      <c r="J248" s="10">
        <f>IF(Source!BA149&lt;&gt; 0, Source!BA149, 1)</f>
        <v>18.55</v>
      </c>
      <c r="K248" s="26">
        <f>Source!S149</f>
        <v>32692.78</v>
      </c>
      <c r="W248">
        <f>I248</f>
        <v>1762.41</v>
      </c>
    </row>
    <row r="249" spans="1:27" ht="14.25" x14ac:dyDescent="0.2">
      <c r="A249" s="21"/>
      <c r="B249" s="22"/>
      <c r="C249" s="22" t="s">
        <v>1037</v>
      </c>
      <c r="D249" s="23"/>
      <c r="E249" s="10"/>
      <c r="F249" s="25">
        <f>Source!AM149</f>
        <v>12.59</v>
      </c>
      <c r="G249" s="24" t="str">
        <f>Source!DE149</f>
        <v>*1,25</v>
      </c>
      <c r="H249" s="10">
        <f>Source!AV149</f>
        <v>1</v>
      </c>
      <c r="I249" s="26">
        <f>ROUND((Source!AD149*Source!AV149)*Source!I149, 2)</f>
        <v>99.31</v>
      </c>
      <c r="J249" s="10">
        <f>IF(Source!BB149&lt;&gt; 0, Source!BB149, 1)</f>
        <v>1.33</v>
      </c>
      <c r="K249" s="26">
        <f>Source!Q149</f>
        <v>132.08000000000001</v>
      </c>
    </row>
    <row r="250" spans="1:27" ht="14.25" x14ac:dyDescent="0.2">
      <c r="A250" s="21"/>
      <c r="B250" s="22"/>
      <c r="C250" s="22" t="s">
        <v>1038</v>
      </c>
      <c r="D250" s="23"/>
      <c r="E250" s="10"/>
      <c r="F250" s="25">
        <f>Source!AN149</f>
        <v>0.31</v>
      </c>
      <c r="G250" s="24" t="str">
        <f>Source!DF149</f>
        <v>*1,25</v>
      </c>
      <c r="H250" s="10">
        <f>Source!AV149</f>
        <v>1</v>
      </c>
      <c r="I250" s="27">
        <f>ROUND((Source!AE149*Source!AV149)*Source!I149, 2)</f>
        <v>2.4500000000000002</v>
      </c>
      <c r="J250" s="10">
        <f>IF(Source!BS149&lt;&gt; 0, Source!BS149, 1)</f>
        <v>1</v>
      </c>
      <c r="K250" s="27">
        <f>Source!R149</f>
        <v>2.4500000000000002</v>
      </c>
      <c r="W250">
        <f>I250</f>
        <v>2.4500000000000002</v>
      </c>
    </row>
    <row r="251" spans="1:27" ht="14.25" x14ac:dyDescent="0.2">
      <c r="A251" s="21"/>
      <c r="B251" s="22"/>
      <c r="C251" s="22" t="s">
        <v>1039</v>
      </c>
      <c r="D251" s="23"/>
      <c r="E251" s="10"/>
      <c r="F251" s="25">
        <f>Source!AL149</f>
        <v>24.75</v>
      </c>
      <c r="G251" s="24" t="str">
        <f>Source!DD149</f>
        <v/>
      </c>
      <c r="H251" s="10">
        <f>Source!AW149</f>
        <v>1</v>
      </c>
      <c r="I251" s="26">
        <f>ROUND((Source!AC149*Source!AW149)*Source!I149, 2)</f>
        <v>156.16999999999999</v>
      </c>
      <c r="J251" s="10">
        <f>IF(Source!BC149&lt;&gt; 0, Source!BC149, 1)</f>
        <v>4.24</v>
      </c>
      <c r="K251" s="26">
        <f>Source!P149</f>
        <v>662.18</v>
      </c>
    </row>
    <row r="252" spans="1:27" ht="14.25" x14ac:dyDescent="0.2">
      <c r="A252" s="21" t="str">
        <f>Source!E150</f>
        <v>19,1</v>
      </c>
      <c r="B252" s="22" t="str">
        <f>Source!F150</f>
        <v>1.3-2-6</v>
      </c>
      <c r="C252" s="22" t="str">
        <f>Source!G150</f>
        <v>Растворы цементные, марка 150</v>
      </c>
      <c r="D252" s="23" t="str">
        <f>Source!H150</f>
        <v>м3</v>
      </c>
      <c r="E252" s="10">
        <f>Source!I150</f>
        <v>12.872604000000001</v>
      </c>
      <c r="F252" s="25">
        <f>Source!AK150</f>
        <v>478.96</v>
      </c>
      <c r="G252" s="28" t="s">
        <v>3</v>
      </c>
      <c r="H252" s="10">
        <f>Source!AW150</f>
        <v>1</v>
      </c>
      <c r="I252" s="26">
        <f>ROUND((Source!AC150*Source!AW150)*Source!I150, 2)+ROUND((Source!AD150*Source!AV150)*Source!I150, 2)+ROUND((Source!AF150*Source!AV150)*Source!I150, 2)</f>
        <v>6165.46</v>
      </c>
      <c r="J252" s="10">
        <f>IF(Source!BC150&lt;&gt; 0, Source!BC150, 1)</f>
        <v>6.54</v>
      </c>
      <c r="K252" s="26">
        <f>Source!O150</f>
        <v>40322.120000000003</v>
      </c>
      <c r="Q252">
        <f>ROUND((Source!DN150/100)*ROUND((Source!AF150*Source!AV150)*Source!I150, 2), 2)</f>
        <v>0</v>
      </c>
      <c r="R252">
        <f>Source!X150</f>
        <v>0</v>
      </c>
      <c r="S252">
        <f>ROUND((Source!DO150/100)*ROUND((Source!AF150*Source!AV150)*Source!I150, 2), 2)</f>
        <v>0</v>
      </c>
      <c r="T252">
        <f>Source!Y150</f>
        <v>0</v>
      </c>
      <c r="U252">
        <f>ROUND((175/100)*ROUND((Source!AE150*Source!AV150)*Source!I150, 2), 2)</f>
        <v>0</v>
      </c>
      <c r="V252">
        <f>ROUND((167/100)*ROUND(Source!CS150*Source!I150, 2), 2)</f>
        <v>0</v>
      </c>
      <c r="X252">
        <f>IF(Source!BI150&lt;=1,I252, 0)</f>
        <v>6165.46</v>
      </c>
      <c r="Y252">
        <f>IF(Source!BI150=2,I252, 0)</f>
        <v>0</v>
      </c>
      <c r="Z252">
        <f>IF(Source!BI150=3,I252, 0)</f>
        <v>0</v>
      </c>
      <c r="AA252">
        <f>IF(Source!BI150=4,I252, 0)</f>
        <v>0</v>
      </c>
    </row>
    <row r="253" spans="1:27" ht="14.25" x14ac:dyDescent="0.2">
      <c r="A253" s="21"/>
      <c r="B253" s="22"/>
      <c r="C253" s="22" t="s">
        <v>1040</v>
      </c>
      <c r="D253" s="23" t="s">
        <v>1041</v>
      </c>
      <c r="E253" s="10">
        <f>Source!DN149</f>
        <v>104</v>
      </c>
      <c r="F253" s="25"/>
      <c r="G253" s="24"/>
      <c r="H253" s="10"/>
      <c r="I253" s="26">
        <f>SUM(Q247:Q252)</f>
        <v>1832.91</v>
      </c>
      <c r="J253" s="10">
        <f>Source!BZ149</f>
        <v>90</v>
      </c>
      <c r="K253" s="26">
        <f>SUM(R247:R252)</f>
        <v>29423.5</v>
      </c>
    </row>
    <row r="254" spans="1:27" ht="14.25" x14ac:dyDescent="0.2">
      <c r="A254" s="21"/>
      <c r="B254" s="22"/>
      <c r="C254" s="22" t="s">
        <v>1042</v>
      </c>
      <c r="D254" s="23" t="s">
        <v>1041</v>
      </c>
      <c r="E254" s="10">
        <f>Source!DO149</f>
        <v>70</v>
      </c>
      <c r="F254" s="25"/>
      <c r="G254" s="24"/>
      <c r="H254" s="10"/>
      <c r="I254" s="26">
        <f>SUM(S247:S253)</f>
        <v>1233.69</v>
      </c>
      <c r="J254" s="10">
        <f>Source!CA149</f>
        <v>44</v>
      </c>
      <c r="K254" s="26">
        <f>SUM(T247:T253)</f>
        <v>14384.82</v>
      </c>
    </row>
    <row r="255" spans="1:27" ht="14.25" x14ac:dyDescent="0.2">
      <c r="A255" s="21"/>
      <c r="B255" s="22"/>
      <c r="C255" s="22" t="s">
        <v>1043</v>
      </c>
      <c r="D255" s="23" t="s">
        <v>1041</v>
      </c>
      <c r="E255" s="10">
        <f>175</f>
        <v>175</v>
      </c>
      <c r="F255" s="25"/>
      <c r="G255" s="24"/>
      <c r="H255" s="10"/>
      <c r="I255" s="26">
        <f>SUM(U247:U254)</f>
        <v>4.29</v>
      </c>
      <c r="J255" s="10">
        <f>167</f>
        <v>167</v>
      </c>
      <c r="K255" s="26">
        <f>SUM(V247:V254)</f>
        <v>4.09</v>
      </c>
    </row>
    <row r="256" spans="1:27" ht="14.25" x14ac:dyDescent="0.2">
      <c r="A256" s="21"/>
      <c r="B256" s="22"/>
      <c r="C256" s="22" t="s">
        <v>1044</v>
      </c>
      <c r="D256" s="23" t="s">
        <v>1045</v>
      </c>
      <c r="E256" s="10">
        <f>Source!AQ149</f>
        <v>23.33</v>
      </c>
      <c r="F256" s="25"/>
      <c r="G256" s="24" t="str">
        <f>Source!DI149</f>
        <v>*1,15</v>
      </c>
      <c r="H256" s="10">
        <f>Source!AV149</f>
        <v>1</v>
      </c>
      <c r="I256" s="26">
        <f>Source!U149</f>
        <v>169.29682794999999</v>
      </c>
      <c r="J256" s="10"/>
      <c r="K256" s="26"/>
    </row>
    <row r="257" spans="1:27" ht="15" x14ac:dyDescent="0.25">
      <c r="A257" s="30"/>
      <c r="B257" s="30"/>
      <c r="C257" s="30"/>
      <c r="D257" s="30"/>
      <c r="E257" s="30"/>
      <c r="F257" s="30"/>
      <c r="G257" s="30"/>
      <c r="H257" s="39">
        <f>I248+I249+I251+I253+I254+I255+SUM(I252:I252)</f>
        <v>11254.24</v>
      </c>
      <c r="I257" s="39"/>
      <c r="J257" s="39">
        <f>K248+K249+K251+K253+K254+K255+SUM(K252:K252)</f>
        <v>117621.57</v>
      </c>
      <c r="K257" s="39"/>
      <c r="O257" s="29">
        <f>I248+I249+I251+I253+I254+I255+SUM(I252:I252)</f>
        <v>11254.24</v>
      </c>
      <c r="P257" s="29">
        <f>K248+K249+K251+K253+K254+K255+SUM(K252:K252)</f>
        <v>117621.57</v>
      </c>
      <c r="X257">
        <f>IF(Source!BI149&lt;=1,I248+I249+I251+I253+I254+I255-0, 0)</f>
        <v>5088.78</v>
      </c>
      <c r="Y257">
        <f>IF(Source!BI149=2,I248+I249+I251+I253+I254+I255-0, 0)</f>
        <v>0</v>
      </c>
      <c r="Z257">
        <f>IF(Source!BI149=3,I248+I249+I251+I253+I254+I255-0, 0)</f>
        <v>0</v>
      </c>
      <c r="AA257">
        <f>IF(Source!BI149=4,I248+I249+I251+I253+I254+I255,0)</f>
        <v>0</v>
      </c>
    </row>
    <row r="258" spans="1:27" ht="42.75" x14ac:dyDescent="0.2">
      <c r="A258" s="21" t="str">
        <f>Source!E151</f>
        <v>20</v>
      </c>
      <c r="B258" s="22" t="str">
        <f>Source!F151</f>
        <v>3.11-10-2</v>
      </c>
      <c r="C258" s="22" t="str">
        <f>Source!G151</f>
        <v>Добавляется или исключается на каждые 5 мм изменения толщины стяжки к позиции 3.11-10-1</v>
      </c>
      <c r="D258" s="23" t="str">
        <f>Source!H151</f>
        <v>100 м2 стяжки</v>
      </c>
      <c r="E258" s="10">
        <f>Source!I151</f>
        <v>6.3101000000000003</v>
      </c>
      <c r="F258" s="25"/>
      <c r="G258" s="24"/>
      <c r="H258" s="10"/>
      <c r="I258" s="26"/>
      <c r="J258" s="10"/>
      <c r="K258" s="26"/>
      <c r="Q258">
        <f>ROUND((Source!DN151/100)*ROUND((Source!AF151*Source!AV151)*Source!I151, 2), 2)</f>
        <v>33.96</v>
      </c>
      <c r="R258">
        <f>Source!X151</f>
        <v>545.17999999999995</v>
      </c>
      <c r="S258">
        <f>ROUND((Source!DO151/100)*ROUND((Source!AF151*Source!AV151)*Source!I151, 2), 2)</f>
        <v>22.86</v>
      </c>
      <c r="T258">
        <f>Source!Y151</f>
        <v>266.52999999999997</v>
      </c>
      <c r="U258">
        <f>ROUND((175/100)*ROUND((Source!AE151*Source!AV151)*Source!I151, 2), 2)</f>
        <v>1.1000000000000001</v>
      </c>
      <c r="V258">
        <f>ROUND((167/100)*ROUND(Source!CS151*Source!I151, 2), 2)</f>
        <v>1.05</v>
      </c>
    </row>
    <row r="259" spans="1:27" ht="14.25" x14ac:dyDescent="0.2">
      <c r="A259" s="21"/>
      <c r="B259" s="22"/>
      <c r="C259" s="22" t="s">
        <v>1036</v>
      </c>
      <c r="D259" s="23"/>
      <c r="E259" s="10"/>
      <c r="F259" s="25">
        <f>Source!AO151</f>
        <v>4.5</v>
      </c>
      <c r="G259" s="24" t="str">
        <f>Source!DG151</f>
        <v>*1,15</v>
      </c>
      <c r="H259" s="10">
        <f>Source!AV151</f>
        <v>1</v>
      </c>
      <c r="I259" s="26">
        <f>ROUND((Source!AF151*Source!AV151)*Source!I151, 2)</f>
        <v>32.65</v>
      </c>
      <c r="J259" s="10">
        <f>IF(Source!BA151&lt;&gt; 0, Source!BA151, 1)</f>
        <v>18.55</v>
      </c>
      <c r="K259" s="26">
        <f>Source!S151</f>
        <v>605.75</v>
      </c>
      <c r="W259">
        <f>I259</f>
        <v>32.65</v>
      </c>
    </row>
    <row r="260" spans="1:27" ht="14.25" x14ac:dyDescent="0.2">
      <c r="A260" s="21"/>
      <c r="B260" s="22"/>
      <c r="C260" s="22" t="s">
        <v>1037</v>
      </c>
      <c r="D260" s="23"/>
      <c r="E260" s="10"/>
      <c r="F260" s="25">
        <f>Source!AM151</f>
        <v>3.22</v>
      </c>
      <c r="G260" s="24" t="str">
        <f>Source!DE151</f>
        <v>*1,25</v>
      </c>
      <c r="H260" s="10">
        <f>Source!AV151</f>
        <v>1</v>
      </c>
      <c r="I260" s="26">
        <f>ROUND((Source!AD151*Source!AV151)*Source!I151, 2)</f>
        <v>25.4</v>
      </c>
      <c r="J260" s="10">
        <f>IF(Source!BB151&lt;&gt; 0, Source!BB151, 1)</f>
        <v>1.33</v>
      </c>
      <c r="K260" s="26">
        <f>Source!Q151</f>
        <v>33.78</v>
      </c>
    </row>
    <row r="261" spans="1:27" ht="14.25" x14ac:dyDescent="0.2">
      <c r="A261" s="21"/>
      <c r="B261" s="22"/>
      <c r="C261" s="22" t="s">
        <v>1038</v>
      </c>
      <c r="D261" s="23"/>
      <c r="E261" s="10"/>
      <c r="F261" s="25">
        <f>Source!AN151</f>
        <v>0.08</v>
      </c>
      <c r="G261" s="24" t="str">
        <f>Source!DF151</f>
        <v>*1,25</v>
      </c>
      <c r="H261" s="10">
        <f>Source!AV151</f>
        <v>1</v>
      </c>
      <c r="I261" s="27">
        <f>ROUND((Source!AE151*Source!AV151)*Source!I151, 2)</f>
        <v>0.63</v>
      </c>
      <c r="J261" s="10">
        <f>IF(Source!BS151&lt;&gt; 0, Source!BS151, 1)</f>
        <v>1</v>
      </c>
      <c r="K261" s="27">
        <f>Source!R151</f>
        <v>0.63</v>
      </c>
      <c r="W261">
        <f>I261</f>
        <v>0.63</v>
      </c>
    </row>
    <row r="262" spans="1:27" ht="14.25" x14ac:dyDescent="0.2">
      <c r="A262" s="21" t="str">
        <f>Source!E152</f>
        <v>20,1</v>
      </c>
      <c r="B262" s="22" t="str">
        <f>Source!F152</f>
        <v>1.3-2-6</v>
      </c>
      <c r="C262" s="22" t="str">
        <f>Source!G152</f>
        <v>Растворы цементные, марка 150</v>
      </c>
      <c r="D262" s="23" t="str">
        <f>Source!H152</f>
        <v>м3</v>
      </c>
      <c r="E262" s="10">
        <f>Source!I152</f>
        <v>3.2181510000000002</v>
      </c>
      <c r="F262" s="25">
        <f>Source!AK152</f>
        <v>478.96</v>
      </c>
      <c r="G262" s="28" t="s">
        <v>3</v>
      </c>
      <c r="H262" s="10">
        <f>Source!AW152</f>
        <v>1</v>
      </c>
      <c r="I262" s="26">
        <f>ROUND((Source!AC152*Source!AW152)*Source!I152, 2)+ROUND((Source!AD152*Source!AV152)*Source!I152, 2)+ROUND((Source!AF152*Source!AV152)*Source!I152, 2)</f>
        <v>1541.37</v>
      </c>
      <c r="J262" s="10">
        <f>IF(Source!BC152&lt;&gt; 0, Source!BC152, 1)</f>
        <v>6.54</v>
      </c>
      <c r="K262" s="26">
        <f>Source!O152</f>
        <v>10080.530000000001</v>
      </c>
      <c r="Q262">
        <f>ROUND((Source!DN152/100)*ROUND((Source!AF152*Source!AV152)*Source!I152, 2), 2)</f>
        <v>0</v>
      </c>
      <c r="R262">
        <f>Source!X152</f>
        <v>0</v>
      </c>
      <c r="S262">
        <f>ROUND((Source!DO152/100)*ROUND((Source!AF152*Source!AV152)*Source!I152, 2), 2)</f>
        <v>0</v>
      </c>
      <c r="T262">
        <f>Source!Y152</f>
        <v>0</v>
      </c>
      <c r="U262">
        <f>ROUND((175/100)*ROUND((Source!AE152*Source!AV152)*Source!I152, 2), 2)</f>
        <v>0</v>
      </c>
      <c r="V262">
        <f>ROUND((167/100)*ROUND(Source!CS152*Source!I152, 2), 2)</f>
        <v>0</v>
      </c>
      <c r="X262">
        <f>IF(Source!BI152&lt;=1,I262, 0)</f>
        <v>1541.37</v>
      </c>
      <c r="Y262">
        <f>IF(Source!BI152=2,I262, 0)</f>
        <v>0</v>
      </c>
      <c r="Z262">
        <f>IF(Source!BI152=3,I262, 0)</f>
        <v>0</v>
      </c>
      <c r="AA262">
        <f>IF(Source!BI152=4,I262, 0)</f>
        <v>0</v>
      </c>
    </row>
    <row r="263" spans="1:27" ht="14.25" x14ac:dyDescent="0.2">
      <c r="A263" s="21"/>
      <c r="B263" s="22"/>
      <c r="C263" s="22" t="s">
        <v>1040</v>
      </c>
      <c r="D263" s="23" t="s">
        <v>1041</v>
      </c>
      <c r="E263" s="10">
        <f>Source!DN151</f>
        <v>104</v>
      </c>
      <c r="F263" s="25"/>
      <c r="G263" s="24"/>
      <c r="H263" s="10"/>
      <c r="I263" s="26">
        <f>SUM(Q258:Q262)</f>
        <v>33.96</v>
      </c>
      <c r="J263" s="10">
        <f>Source!BZ151</f>
        <v>90</v>
      </c>
      <c r="K263" s="26">
        <f>SUM(R258:R262)</f>
        <v>545.17999999999995</v>
      </c>
    </row>
    <row r="264" spans="1:27" ht="14.25" x14ac:dyDescent="0.2">
      <c r="A264" s="21"/>
      <c r="B264" s="22"/>
      <c r="C264" s="22" t="s">
        <v>1042</v>
      </c>
      <c r="D264" s="23" t="s">
        <v>1041</v>
      </c>
      <c r="E264" s="10">
        <f>Source!DO151</f>
        <v>70</v>
      </c>
      <c r="F264" s="25"/>
      <c r="G264" s="24"/>
      <c r="H264" s="10"/>
      <c r="I264" s="26">
        <f>SUM(S258:S263)</f>
        <v>22.86</v>
      </c>
      <c r="J264" s="10">
        <f>Source!CA151</f>
        <v>44</v>
      </c>
      <c r="K264" s="26">
        <f>SUM(T258:T263)</f>
        <v>266.52999999999997</v>
      </c>
    </row>
    <row r="265" spans="1:27" ht="14.25" x14ac:dyDescent="0.2">
      <c r="A265" s="21"/>
      <c r="B265" s="22"/>
      <c r="C265" s="22" t="s">
        <v>1043</v>
      </c>
      <c r="D265" s="23" t="s">
        <v>1041</v>
      </c>
      <c r="E265" s="10">
        <f>175</f>
        <v>175</v>
      </c>
      <c r="F265" s="25"/>
      <c r="G265" s="24"/>
      <c r="H265" s="10"/>
      <c r="I265" s="26">
        <f>SUM(U258:U264)</f>
        <v>1.1000000000000001</v>
      </c>
      <c r="J265" s="10">
        <f>167</f>
        <v>167</v>
      </c>
      <c r="K265" s="26">
        <f>SUM(V258:V264)</f>
        <v>1.05</v>
      </c>
    </row>
    <row r="266" spans="1:27" ht="14.25" x14ac:dyDescent="0.2">
      <c r="A266" s="21"/>
      <c r="B266" s="22"/>
      <c r="C266" s="22" t="s">
        <v>1044</v>
      </c>
      <c r="D266" s="23" t="s">
        <v>1045</v>
      </c>
      <c r="E266" s="10">
        <f>Source!AQ151</f>
        <v>0.44</v>
      </c>
      <c r="F266" s="25"/>
      <c r="G266" s="24" t="str">
        <f>Source!DI151</f>
        <v>*1,15</v>
      </c>
      <c r="H266" s="10">
        <f>Source!AV151</f>
        <v>1</v>
      </c>
      <c r="I266" s="26">
        <f>Source!U151</f>
        <v>3.1929106000000003</v>
      </c>
      <c r="J266" s="10"/>
      <c r="K266" s="26"/>
    </row>
    <row r="267" spans="1:27" ht="15" x14ac:dyDescent="0.25">
      <c r="A267" s="30"/>
      <c r="B267" s="30"/>
      <c r="C267" s="30"/>
      <c r="D267" s="30"/>
      <c r="E267" s="30"/>
      <c r="F267" s="30"/>
      <c r="G267" s="30"/>
      <c r="H267" s="39">
        <f>I259+I260+I263+I264+I265+SUM(I262:I262)</f>
        <v>1657.34</v>
      </c>
      <c r="I267" s="39"/>
      <c r="J267" s="39">
        <f>K259+K260+K263+K264+K265+SUM(K262:K262)</f>
        <v>11532.82</v>
      </c>
      <c r="K267" s="39"/>
      <c r="O267" s="29">
        <f>I259+I260+I263+I264+I265+SUM(I262:I262)</f>
        <v>1657.34</v>
      </c>
      <c r="P267" s="29">
        <f>K259+K260+K263+K264+K265+SUM(K262:K262)</f>
        <v>11532.82</v>
      </c>
      <c r="X267">
        <f>IF(Source!BI151&lt;=1,I259+I260+I263+I264+I265-0, 0)</f>
        <v>115.96999999999998</v>
      </c>
      <c r="Y267">
        <f>IF(Source!BI151=2,I259+I260+I263+I264+I265-0, 0)</f>
        <v>0</v>
      </c>
      <c r="Z267">
        <f>IF(Source!BI151=3,I259+I260+I263+I264+I265-0, 0)</f>
        <v>0</v>
      </c>
      <c r="AA267">
        <f>IF(Source!BI151=4,I259+I260+I263+I264+I265,0)</f>
        <v>0</v>
      </c>
    </row>
    <row r="268" spans="1:27" ht="28.5" x14ac:dyDescent="0.2">
      <c r="A268" s="21" t="str">
        <f>Source!E153</f>
        <v>21</v>
      </c>
      <c r="B268" s="22" t="str">
        <f>Source!F153</f>
        <v>3.6-6-10</v>
      </c>
      <c r="C268" s="22" t="str">
        <f>Source!G153</f>
        <v>Армирование подстилающих слоев и набетонок</v>
      </c>
      <c r="D268" s="23" t="str">
        <f>Source!H153</f>
        <v>1 Т</v>
      </c>
      <c r="E268" s="10">
        <f>Source!I153</f>
        <v>1.7667999999999999</v>
      </c>
      <c r="F268" s="25"/>
      <c r="G268" s="24"/>
      <c r="H268" s="10"/>
      <c r="I268" s="26"/>
      <c r="J268" s="10"/>
      <c r="K268" s="26"/>
      <c r="Q268">
        <f>ROUND((Source!DN153/100)*ROUND((Source!AF153*Source!AV153)*Source!I153, 2), 2)</f>
        <v>232.6</v>
      </c>
      <c r="R268">
        <f>Source!X153</f>
        <v>3654.81</v>
      </c>
      <c r="S268">
        <f>ROUND((Source!DO153/100)*ROUND((Source!AF153*Source!AV153)*Source!I153, 2), 2)</f>
        <v>191.56</v>
      </c>
      <c r="T268">
        <f>Source!Y153</f>
        <v>2233.4899999999998</v>
      </c>
      <c r="U268">
        <f>ROUND((175/100)*ROUND((Source!AE153*Source!AV153)*Source!I153, 2), 2)</f>
        <v>28.49</v>
      </c>
      <c r="V268">
        <f>ROUND((167/100)*ROUND(Source!CS153*Source!I153, 2), 2)</f>
        <v>27.19</v>
      </c>
    </row>
    <row r="269" spans="1:27" ht="14.25" x14ac:dyDescent="0.2">
      <c r="A269" s="21"/>
      <c r="B269" s="22"/>
      <c r="C269" s="22" t="s">
        <v>1036</v>
      </c>
      <c r="D269" s="23"/>
      <c r="E269" s="10"/>
      <c r="F269" s="25">
        <f>Source!AO153</f>
        <v>134.68</v>
      </c>
      <c r="G269" s="24" t="str">
        <f>Source!DG153</f>
        <v>*1,15</v>
      </c>
      <c r="H269" s="10">
        <f>Source!AV153</f>
        <v>1</v>
      </c>
      <c r="I269" s="26">
        <f>ROUND((Source!AF153*Source!AV153)*Source!I153, 2)</f>
        <v>273.64999999999998</v>
      </c>
      <c r="J269" s="10">
        <f>IF(Source!BA153&lt;&gt; 0, Source!BA153, 1)</f>
        <v>18.55</v>
      </c>
      <c r="K269" s="26">
        <f>Source!S153</f>
        <v>5076.12</v>
      </c>
      <c r="W269">
        <f>I269</f>
        <v>273.64999999999998</v>
      </c>
    </row>
    <row r="270" spans="1:27" ht="14.25" x14ac:dyDescent="0.2">
      <c r="A270" s="21"/>
      <c r="B270" s="22"/>
      <c r="C270" s="22" t="s">
        <v>1037</v>
      </c>
      <c r="D270" s="23"/>
      <c r="E270" s="10"/>
      <c r="F270" s="25">
        <f>Source!AM153</f>
        <v>30.68</v>
      </c>
      <c r="G270" s="24" t="str">
        <f>Source!DE153</f>
        <v>*1,25</v>
      </c>
      <c r="H270" s="10">
        <f>Source!AV153</f>
        <v>1</v>
      </c>
      <c r="I270" s="26">
        <f>ROUND((Source!AD153*Source!AV153)*Source!I153, 2)</f>
        <v>67.760000000000005</v>
      </c>
      <c r="J270" s="10">
        <f>IF(Source!BB153&lt;&gt; 0, Source!BB153, 1)</f>
        <v>7.97</v>
      </c>
      <c r="K270" s="26">
        <f>Source!Q153</f>
        <v>540.02</v>
      </c>
    </row>
    <row r="271" spans="1:27" ht="14.25" x14ac:dyDescent="0.2">
      <c r="A271" s="21"/>
      <c r="B271" s="22"/>
      <c r="C271" s="22" t="s">
        <v>1038</v>
      </c>
      <c r="D271" s="23"/>
      <c r="E271" s="10"/>
      <c r="F271" s="25">
        <f>Source!AN153</f>
        <v>7.37</v>
      </c>
      <c r="G271" s="24" t="str">
        <f>Source!DF153</f>
        <v>*1,25</v>
      </c>
      <c r="H271" s="10">
        <f>Source!AV153</f>
        <v>1</v>
      </c>
      <c r="I271" s="27">
        <f>ROUND((Source!AE153*Source!AV153)*Source!I153, 2)</f>
        <v>16.28</v>
      </c>
      <c r="J271" s="10">
        <f>IF(Source!BS153&lt;&gt; 0, Source!BS153, 1)</f>
        <v>1</v>
      </c>
      <c r="K271" s="27">
        <f>Source!R153</f>
        <v>16.28</v>
      </c>
      <c r="W271">
        <f>I271</f>
        <v>16.28</v>
      </c>
    </row>
    <row r="272" spans="1:27" ht="14.25" x14ac:dyDescent="0.2">
      <c r="A272" s="21"/>
      <c r="B272" s="22"/>
      <c r="C272" s="22" t="s">
        <v>1039</v>
      </c>
      <c r="D272" s="23"/>
      <c r="E272" s="10"/>
      <c r="F272" s="25">
        <f>Source!AL153</f>
        <v>258.91000000000003</v>
      </c>
      <c r="G272" s="24" t="str">
        <f>Source!DD153</f>
        <v/>
      </c>
      <c r="H272" s="10">
        <f>Source!AW153</f>
        <v>1</v>
      </c>
      <c r="I272" s="26">
        <f>ROUND((Source!AC153*Source!AW153)*Source!I153, 2)</f>
        <v>457.44</v>
      </c>
      <c r="J272" s="10">
        <f>IF(Source!BC153&lt;&gt; 0, Source!BC153, 1)</f>
        <v>5.39</v>
      </c>
      <c r="K272" s="26">
        <f>Source!P153</f>
        <v>2465.61</v>
      </c>
    </row>
    <row r="273" spans="1:27" ht="57" x14ac:dyDescent="0.2">
      <c r="A273" s="21" t="str">
        <f>Source!E154</f>
        <v>21,1</v>
      </c>
      <c r="B273" s="22" t="str">
        <f>Source!F154</f>
        <v>1.3-4-75</v>
      </c>
      <c r="C273" s="22" t="str">
        <f>Source!G154</f>
        <v>Каркасы и сетки арматурные плоские, собранные и сваренные (связанные) в арматурные изделия, класс ВР-I, диаметр 5 мм</v>
      </c>
      <c r="D273" s="23" t="str">
        <f>Source!H154</f>
        <v>т</v>
      </c>
      <c r="E273" s="10">
        <f>Source!I154</f>
        <v>1.7667999999999999</v>
      </c>
      <c r="F273" s="25">
        <f>Source!AK154</f>
        <v>9733.52</v>
      </c>
      <c r="G273" s="28" t="s">
        <v>3</v>
      </c>
      <c r="H273" s="10">
        <f>Source!AW154</f>
        <v>1</v>
      </c>
      <c r="I273" s="26">
        <f>ROUND((Source!AC154*Source!AW154)*Source!I154, 2)+ROUND((Source!AD154*Source!AV154)*Source!I154, 2)+ROUND((Source!AF154*Source!AV154)*Source!I154, 2)</f>
        <v>17197.18</v>
      </c>
      <c r="J273" s="10">
        <f>IF(Source!BC154&lt;&gt; 0, Source!BC154, 1)</f>
        <v>3.14</v>
      </c>
      <c r="K273" s="26">
        <f>Source!O154</f>
        <v>53999.16</v>
      </c>
      <c r="Q273">
        <f>ROUND((Source!DN154/100)*ROUND((Source!AF154*Source!AV154)*Source!I154, 2), 2)</f>
        <v>0</v>
      </c>
      <c r="R273">
        <f>Source!X154</f>
        <v>0</v>
      </c>
      <c r="S273">
        <f>ROUND((Source!DO154/100)*ROUND((Source!AF154*Source!AV154)*Source!I154, 2), 2)</f>
        <v>0</v>
      </c>
      <c r="T273">
        <f>Source!Y154</f>
        <v>0</v>
      </c>
      <c r="U273">
        <f>ROUND((175/100)*ROUND((Source!AE154*Source!AV154)*Source!I154, 2), 2)</f>
        <v>0</v>
      </c>
      <c r="V273">
        <f>ROUND((167/100)*ROUND(Source!CS154*Source!I154, 2), 2)</f>
        <v>0</v>
      </c>
      <c r="X273">
        <f>IF(Source!BI154&lt;=1,I273, 0)</f>
        <v>17197.18</v>
      </c>
      <c r="Y273">
        <f>IF(Source!BI154=2,I273, 0)</f>
        <v>0</v>
      </c>
      <c r="Z273">
        <f>IF(Source!BI154=3,I273, 0)</f>
        <v>0</v>
      </c>
      <c r="AA273">
        <f>IF(Source!BI154=4,I273, 0)</f>
        <v>0</v>
      </c>
    </row>
    <row r="274" spans="1:27" ht="14.25" x14ac:dyDescent="0.2">
      <c r="A274" s="21"/>
      <c r="B274" s="22"/>
      <c r="C274" s="22" t="s">
        <v>1040</v>
      </c>
      <c r="D274" s="23" t="s">
        <v>1041</v>
      </c>
      <c r="E274" s="10">
        <f>Source!DN153</f>
        <v>85</v>
      </c>
      <c r="F274" s="25"/>
      <c r="G274" s="24"/>
      <c r="H274" s="10"/>
      <c r="I274" s="26">
        <f>SUM(Q268:Q273)</f>
        <v>232.6</v>
      </c>
      <c r="J274" s="10">
        <f>Source!BZ153</f>
        <v>72</v>
      </c>
      <c r="K274" s="26">
        <f>SUM(R268:R273)</f>
        <v>3654.81</v>
      </c>
    </row>
    <row r="275" spans="1:27" ht="14.25" x14ac:dyDescent="0.2">
      <c r="A275" s="21"/>
      <c r="B275" s="22"/>
      <c r="C275" s="22" t="s">
        <v>1042</v>
      </c>
      <c r="D275" s="23" t="s">
        <v>1041</v>
      </c>
      <c r="E275" s="10">
        <f>Source!DO153</f>
        <v>70</v>
      </c>
      <c r="F275" s="25"/>
      <c r="G275" s="24"/>
      <c r="H275" s="10"/>
      <c r="I275" s="26">
        <f>SUM(S268:S274)</f>
        <v>191.56</v>
      </c>
      <c r="J275" s="10">
        <f>Source!CA153</f>
        <v>44</v>
      </c>
      <c r="K275" s="26">
        <f>SUM(T268:T274)</f>
        <v>2233.4899999999998</v>
      </c>
    </row>
    <row r="276" spans="1:27" ht="14.25" x14ac:dyDescent="0.2">
      <c r="A276" s="21"/>
      <c r="B276" s="22"/>
      <c r="C276" s="22" t="s">
        <v>1043</v>
      </c>
      <c r="D276" s="23" t="s">
        <v>1041</v>
      </c>
      <c r="E276" s="10">
        <f>175</f>
        <v>175</v>
      </c>
      <c r="F276" s="25"/>
      <c r="G276" s="24"/>
      <c r="H276" s="10"/>
      <c r="I276" s="26">
        <f>SUM(U268:U275)</f>
        <v>28.49</v>
      </c>
      <c r="J276" s="10">
        <f>167</f>
        <v>167</v>
      </c>
      <c r="K276" s="26">
        <f>SUM(V268:V275)</f>
        <v>27.19</v>
      </c>
    </row>
    <row r="277" spans="1:27" ht="14.25" x14ac:dyDescent="0.2">
      <c r="A277" s="21"/>
      <c r="B277" s="22"/>
      <c r="C277" s="22" t="s">
        <v>1044</v>
      </c>
      <c r="D277" s="23" t="s">
        <v>1045</v>
      </c>
      <c r="E277" s="10">
        <f>Source!AQ153</f>
        <v>11.6</v>
      </c>
      <c r="F277" s="25"/>
      <c r="G277" s="24" t="str">
        <f>Source!DI153</f>
        <v>*1,15</v>
      </c>
      <c r="H277" s="10">
        <f>Source!AV153</f>
        <v>1</v>
      </c>
      <c r="I277" s="26">
        <f>Source!U153</f>
        <v>23.569111999999997</v>
      </c>
      <c r="J277" s="10"/>
      <c r="K277" s="26"/>
    </row>
    <row r="278" spans="1:27" ht="15" x14ac:dyDescent="0.25">
      <c r="A278" s="30"/>
      <c r="B278" s="30"/>
      <c r="C278" s="30"/>
      <c r="D278" s="30"/>
      <c r="E278" s="30"/>
      <c r="F278" s="30"/>
      <c r="G278" s="30"/>
      <c r="H278" s="39">
        <f>I269+I270+I272+I274+I275+I276+SUM(I273:I273)</f>
        <v>18448.68</v>
      </c>
      <c r="I278" s="39"/>
      <c r="J278" s="39">
        <f>K269+K270+K272+K274+K275+K276+SUM(K273:K273)</f>
        <v>67996.400000000009</v>
      </c>
      <c r="K278" s="39"/>
      <c r="O278" s="29">
        <f>I269+I270+I272+I274+I275+I276+SUM(I273:I273)</f>
        <v>18448.68</v>
      </c>
      <c r="P278" s="29">
        <f>K269+K270+K272+K274+K275+K276+SUM(K273:K273)</f>
        <v>67996.400000000009</v>
      </c>
      <c r="X278">
        <f>IF(Source!BI153&lt;=1,I269+I270+I272+I274+I275+I276-0, 0)</f>
        <v>1251.4999999999998</v>
      </c>
      <c r="Y278">
        <f>IF(Source!BI153=2,I269+I270+I272+I274+I275+I276-0, 0)</f>
        <v>0</v>
      </c>
      <c r="Z278">
        <f>IF(Source!BI153=3,I269+I270+I272+I274+I275+I276-0, 0)</f>
        <v>0</v>
      </c>
      <c r="AA278">
        <f>IF(Source!BI153=4,I269+I270+I272+I274+I275+I276,0)</f>
        <v>0</v>
      </c>
    </row>
    <row r="279" spans="1:27" ht="57" x14ac:dyDescent="0.2">
      <c r="A279" s="21" t="str">
        <f>Source!E155</f>
        <v>22</v>
      </c>
      <c r="B279" s="22" t="str">
        <f>Source!F155</f>
        <v>3.11-36-1</v>
      </c>
      <c r="C279" s="22" t="str">
        <f>Source!G155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D279" s="23" t="str">
        <f>Source!H155</f>
        <v>100 м2 пола</v>
      </c>
      <c r="E279" s="10">
        <f>Source!I155</f>
        <v>6.3101000000000003</v>
      </c>
      <c r="F279" s="25"/>
      <c r="G279" s="24"/>
      <c r="H279" s="10"/>
      <c r="I279" s="26"/>
      <c r="J279" s="10"/>
      <c r="K279" s="26"/>
      <c r="Q279">
        <f>ROUND((Source!DN155/100)*ROUND((Source!AF155*Source!AV155)*Source!I155, 2), 2)</f>
        <v>7448.62</v>
      </c>
      <c r="R279">
        <f>Source!X155</f>
        <v>119571.82</v>
      </c>
      <c r="S279">
        <f>ROUND((Source!DO155/100)*ROUND((Source!AF155*Source!AV155)*Source!I155, 2), 2)</f>
        <v>5013.49</v>
      </c>
      <c r="T279">
        <f>Source!Y155</f>
        <v>58457.34</v>
      </c>
      <c r="U279">
        <f>ROUND((175/100)*ROUND((Source!AE155*Source!AV155)*Source!I155, 2), 2)</f>
        <v>172.67</v>
      </c>
      <c r="V279">
        <f>ROUND((167/100)*ROUND(Source!CS155*Source!I155, 2), 2)</f>
        <v>164.78</v>
      </c>
    </row>
    <row r="280" spans="1:27" ht="14.25" x14ac:dyDescent="0.2">
      <c r="A280" s="21"/>
      <c r="B280" s="22"/>
      <c r="C280" s="22" t="s">
        <v>1036</v>
      </c>
      <c r="D280" s="23"/>
      <c r="E280" s="10"/>
      <c r="F280" s="25">
        <f>Source!AO155</f>
        <v>986.98</v>
      </c>
      <c r="G280" s="24" t="str">
        <f>Source!DG155</f>
        <v>*1,15</v>
      </c>
      <c r="H280" s="10">
        <f>Source!AV155</f>
        <v>1</v>
      </c>
      <c r="I280" s="26">
        <f>ROUND((Source!AF155*Source!AV155)*Source!I155, 2)</f>
        <v>7162.13</v>
      </c>
      <c r="J280" s="10">
        <f>IF(Source!BA155&lt;&gt; 0, Source!BA155, 1)</f>
        <v>18.55</v>
      </c>
      <c r="K280" s="26">
        <f>Source!S155</f>
        <v>132857.57999999999</v>
      </c>
      <c r="W280">
        <f>I280</f>
        <v>7162.13</v>
      </c>
    </row>
    <row r="281" spans="1:27" ht="14.25" x14ac:dyDescent="0.2">
      <c r="A281" s="21"/>
      <c r="B281" s="22"/>
      <c r="C281" s="22" t="s">
        <v>1037</v>
      </c>
      <c r="D281" s="23"/>
      <c r="E281" s="10"/>
      <c r="F281" s="25">
        <f>Source!AM155</f>
        <v>99.77</v>
      </c>
      <c r="G281" s="24" t="str">
        <f>Source!DE155</f>
        <v>*1,25</v>
      </c>
      <c r="H281" s="10">
        <f>Source!AV155</f>
        <v>1</v>
      </c>
      <c r="I281" s="26">
        <f>ROUND((Source!AD155*Source!AV155)*Source!I155, 2)</f>
        <v>786.95</v>
      </c>
      <c r="J281" s="10">
        <f>IF(Source!BB155&lt;&gt; 0, Source!BB155, 1)</f>
        <v>10.210000000000001</v>
      </c>
      <c r="K281" s="26">
        <f>Source!Q155</f>
        <v>8034.74</v>
      </c>
    </row>
    <row r="282" spans="1:27" ht="14.25" x14ac:dyDescent="0.2">
      <c r="A282" s="21"/>
      <c r="B282" s="22"/>
      <c r="C282" s="22" t="s">
        <v>1038</v>
      </c>
      <c r="D282" s="23"/>
      <c r="E282" s="10"/>
      <c r="F282" s="25">
        <f>Source!AN155</f>
        <v>12.51</v>
      </c>
      <c r="G282" s="24" t="str">
        <f>Source!DF155</f>
        <v>*1,25</v>
      </c>
      <c r="H282" s="10">
        <f>Source!AV155</f>
        <v>1</v>
      </c>
      <c r="I282" s="27">
        <f>ROUND((Source!AE155*Source!AV155)*Source!I155, 2)</f>
        <v>98.67</v>
      </c>
      <c r="J282" s="10">
        <f>IF(Source!BS155&lt;&gt; 0, Source!BS155, 1)</f>
        <v>1</v>
      </c>
      <c r="K282" s="27">
        <f>Source!R155</f>
        <v>98.67</v>
      </c>
      <c r="W282">
        <f>I282</f>
        <v>98.67</v>
      </c>
    </row>
    <row r="283" spans="1:27" ht="14.25" x14ac:dyDescent="0.2">
      <c r="A283" s="21"/>
      <c r="B283" s="22"/>
      <c r="C283" s="22" t="s">
        <v>1039</v>
      </c>
      <c r="D283" s="23"/>
      <c r="E283" s="10"/>
      <c r="F283" s="25">
        <f>Source!AL155</f>
        <v>699.78</v>
      </c>
      <c r="G283" s="24" t="str">
        <f>Source!DD155</f>
        <v/>
      </c>
      <c r="H283" s="10">
        <f>Source!AW155</f>
        <v>1</v>
      </c>
      <c r="I283" s="26">
        <f>ROUND((Source!AC155*Source!AW155)*Source!I155, 2)</f>
        <v>4415.68</v>
      </c>
      <c r="J283" s="10">
        <f>IF(Source!BC155&lt;&gt; 0, Source!BC155, 1)</f>
        <v>1.52</v>
      </c>
      <c r="K283" s="26">
        <f>Source!P155</f>
        <v>6711.84</v>
      </c>
    </row>
    <row r="284" spans="1:27" ht="28.5" x14ac:dyDescent="0.2">
      <c r="A284" s="21" t="str">
        <f>Source!E156</f>
        <v>22,1</v>
      </c>
      <c r="B284" s="22" t="str">
        <f>Source!F156</f>
        <v>1.3-2-138</v>
      </c>
      <c r="C284" s="22" t="str">
        <f>Source!G156</f>
        <v>Смеси сухие для заполнения швов между плитками, цветные</v>
      </c>
      <c r="D284" s="23" t="str">
        <f>Source!H156</f>
        <v>т</v>
      </c>
      <c r="E284" s="10">
        <f>Source!I156</f>
        <v>0.31550499999999998</v>
      </c>
      <c r="F284" s="25">
        <f>Source!AK156</f>
        <v>27362.67</v>
      </c>
      <c r="G284" s="28" t="s">
        <v>3</v>
      </c>
      <c r="H284" s="10">
        <f>Source!AW156</f>
        <v>1</v>
      </c>
      <c r="I284" s="26">
        <f>ROUND((Source!AC156*Source!AW156)*Source!I156, 2)+ROUND((Source!AD156*Source!AV156)*Source!I156, 2)+ROUND((Source!AF156*Source!AV156)*Source!I156, 2)</f>
        <v>8633.06</v>
      </c>
      <c r="J284" s="10">
        <f>IF(Source!BC156&lt;&gt; 0, Source!BC156, 1)</f>
        <v>0.95</v>
      </c>
      <c r="K284" s="26">
        <f>Source!O156</f>
        <v>8201.41</v>
      </c>
      <c r="Q284">
        <f>ROUND((Source!DN156/100)*ROUND((Source!AF156*Source!AV156)*Source!I156, 2), 2)</f>
        <v>0</v>
      </c>
      <c r="R284">
        <f>Source!X156</f>
        <v>0</v>
      </c>
      <c r="S284">
        <f>ROUND((Source!DO156/100)*ROUND((Source!AF156*Source!AV156)*Source!I156, 2), 2)</f>
        <v>0</v>
      </c>
      <c r="T284">
        <f>Source!Y156</f>
        <v>0</v>
      </c>
      <c r="U284">
        <f>ROUND((175/100)*ROUND((Source!AE156*Source!AV156)*Source!I156, 2), 2)</f>
        <v>0</v>
      </c>
      <c r="V284">
        <f>ROUND((167/100)*ROUND(Source!CS156*Source!I156, 2), 2)</f>
        <v>0</v>
      </c>
      <c r="X284">
        <f>IF(Source!BI156&lt;=1,I284, 0)</f>
        <v>8633.06</v>
      </c>
      <c r="Y284">
        <f>IF(Source!BI156=2,I284, 0)</f>
        <v>0</v>
      </c>
      <c r="Z284">
        <f>IF(Source!BI156=3,I284, 0)</f>
        <v>0</v>
      </c>
      <c r="AA284">
        <f>IF(Source!BI156=4,I284, 0)</f>
        <v>0</v>
      </c>
    </row>
    <row r="285" spans="1:27" ht="71.25" x14ac:dyDescent="0.2">
      <c r="A285" s="21" t="str">
        <f>Source!E157</f>
        <v>22,2</v>
      </c>
      <c r="B285" s="22" t="str">
        <f>Source!F157</f>
        <v>1.3-2-36</v>
      </c>
      <c r="C285" s="22" t="str">
        <f>Source!G157</f>
        <v>Смеси сухие цементно-песчаные, клеевые, высокоадгезионные для плиточных работ, В12,5 (М150), F50, крупность заполнителя не более 0,5 мм</v>
      </c>
      <c r="D285" s="23" t="str">
        <f>Source!H157</f>
        <v>т</v>
      </c>
      <c r="E285" s="10">
        <f>Source!I157</f>
        <v>2.9657469999999999</v>
      </c>
      <c r="F285" s="25">
        <f>Source!AK157</f>
        <v>3374.81</v>
      </c>
      <c r="G285" s="28" t="s">
        <v>3</v>
      </c>
      <c r="H285" s="10">
        <f>Source!AW157</f>
        <v>1</v>
      </c>
      <c r="I285" s="26">
        <f>ROUND((Source!AC157*Source!AW157)*Source!I157, 2)+ROUND((Source!AD157*Source!AV157)*Source!I157, 2)+ROUND((Source!AF157*Source!AV157)*Source!I157, 2)</f>
        <v>10008.83</v>
      </c>
      <c r="J285" s="10">
        <f>IF(Source!BC157&lt;&gt; 0, Source!BC157, 1)</f>
        <v>4.4000000000000004</v>
      </c>
      <c r="K285" s="26">
        <f>Source!O157</f>
        <v>44038.86</v>
      </c>
      <c r="Q285">
        <f>ROUND((Source!DN157/100)*ROUND((Source!AF157*Source!AV157)*Source!I157, 2), 2)</f>
        <v>0</v>
      </c>
      <c r="R285">
        <f>Source!X157</f>
        <v>0</v>
      </c>
      <c r="S285">
        <f>ROUND((Source!DO157/100)*ROUND((Source!AF157*Source!AV157)*Source!I157, 2), 2)</f>
        <v>0</v>
      </c>
      <c r="T285">
        <f>Source!Y157</f>
        <v>0</v>
      </c>
      <c r="U285">
        <f>ROUND((175/100)*ROUND((Source!AE157*Source!AV157)*Source!I157, 2), 2)</f>
        <v>0</v>
      </c>
      <c r="V285">
        <f>ROUND((167/100)*ROUND(Source!CS157*Source!I157, 2), 2)</f>
        <v>0</v>
      </c>
      <c r="X285">
        <f>IF(Source!BI157&lt;=1,I285, 0)</f>
        <v>10008.83</v>
      </c>
      <c r="Y285">
        <f>IF(Source!BI157=2,I285, 0)</f>
        <v>0</v>
      </c>
      <c r="Z285">
        <f>IF(Source!BI157=3,I285, 0)</f>
        <v>0</v>
      </c>
      <c r="AA285">
        <f>IF(Source!BI157=4,I285, 0)</f>
        <v>0</v>
      </c>
    </row>
    <row r="286" spans="1:27" ht="71.25" x14ac:dyDescent="0.2">
      <c r="A286" s="21" t="str">
        <f>Source!E158</f>
        <v>22,3</v>
      </c>
      <c r="B286" s="22" t="str">
        <f>Source!F158</f>
        <v>1.1-1-2398</v>
      </c>
      <c r="C286" s="22" t="str">
        <f>Source!G158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286" s="23" t="str">
        <f>Source!H158</f>
        <v>м2</v>
      </c>
      <c r="E286" s="10">
        <f>Source!I158</f>
        <v>643.63019999999995</v>
      </c>
      <c r="F286" s="25">
        <f>Source!AK158</f>
        <v>92.02</v>
      </c>
      <c r="G286" s="28" t="s">
        <v>3</v>
      </c>
      <c r="H286" s="10">
        <f>Source!AW158</f>
        <v>1</v>
      </c>
      <c r="I286" s="26">
        <f>ROUND((Source!AC158*Source!AW158)*Source!I158, 2)+ROUND((Source!AD158*Source!AV158)*Source!I158, 2)+ROUND((Source!AF158*Source!AV158)*Source!I158, 2)</f>
        <v>59226.85</v>
      </c>
      <c r="J286" s="10">
        <f>IF(Source!BC158&lt;&gt; 0, Source!BC158, 1)</f>
        <v>4.38</v>
      </c>
      <c r="K286" s="26">
        <f>Source!O158</f>
        <v>259413.61</v>
      </c>
      <c r="Q286">
        <f>ROUND((Source!DN158/100)*ROUND((Source!AF158*Source!AV158)*Source!I158, 2), 2)</f>
        <v>0</v>
      </c>
      <c r="R286">
        <f>Source!X158</f>
        <v>0</v>
      </c>
      <c r="S286">
        <f>ROUND((Source!DO158/100)*ROUND((Source!AF158*Source!AV158)*Source!I158, 2), 2)</f>
        <v>0</v>
      </c>
      <c r="T286">
        <f>Source!Y158</f>
        <v>0</v>
      </c>
      <c r="U286">
        <f>ROUND((175/100)*ROUND((Source!AE158*Source!AV158)*Source!I158, 2), 2)</f>
        <v>0</v>
      </c>
      <c r="V286">
        <f>ROUND((167/100)*ROUND(Source!CS158*Source!I158, 2), 2)</f>
        <v>0</v>
      </c>
      <c r="X286">
        <f>IF(Source!BI158&lt;=1,I286, 0)</f>
        <v>59226.85</v>
      </c>
      <c r="Y286">
        <f>IF(Source!BI158=2,I286, 0)</f>
        <v>0</v>
      </c>
      <c r="Z286">
        <f>IF(Source!BI158=3,I286, 0)</f>
        <v>0</v>
      </c>
      <c r="AA286">
        <f>IF(Source!BI158=4,I286, 0)</f>
        <v>0</v>
      </c>
    </row>
    <row r="287" spans="1:27" ht="14.25" x14ac:dyDescent="0.2">
      <c r="A287" s="21"/>
      <c r="B287" s="22"/>
      <c r="C287" s="22" t="s">
        <v>1040</v>
      </c>
      <c r="D287" s="23" t="s">
        <v>1041</v>
      </c>
      <c r="E287" s="10">
        <f>Source!DN155</f>
        <v>104</v>
      </c>
      <c r="F287" s="25"/>
      <c r="G287" s="24"/>
      <c r="H287" s="10"/>
      <c r="I287" s="26">
        <f>SUM(Q279:Q286)</f>
        <v>7448.62</v>
      </c>
      <c r="J287" s="10">
        <f>Source!BZ155</f>
        <v>90</v>
      </c>
      <c r="K287" s="26">
        <f>SUM(R279:R286)</f>
        <v>119571.82</v>
      </c>
    </row>
    <row r="288" spans="1:27" ht="14.25" x14ac:dyDescent="0.2">
      <c r="A288" s="21"/>
      <c r="B288" s="22"/>
      <c r="C288" s="22" t="s">
        <v>1042</v>
      </c>
      <c r="D288" s="23" t="s">
        <v>1041</v>
      </c>
      <c r="E288" s="10">
        <f>Source!DO155</f>
        <v>70</v>
      </c>
      <c r="F288" s="25"/>
      <c r="G288" s="24"/>
      <c r="H288" s="10"/>
      <c r="I288" s="26">
        <f>SUM(S279:S287)</f>
        <v>5013.49</v>
      </c>
      <c r="J288" s="10">
        <f>Source!CA155</f>
        <v>44</v>
      </c>
      <c r="K288" s="26">
        <f>SUM(T279:T287)</f>
        <v>58457.34</v>
      </c>
    </row>
    <row r="289" spans="1:27" ht="14.25" x14ac:dyDescent="0.2">
      <c r="A289" s="21"/>
      <c r="B289" s="22"/>
      <c r="C289" s="22" t="s">
        <v>1043</v>
      </c>
      <c r="D289" s="23" t="s">
        <v>1041</v>
      </c>
      <c r="E289" s="10">
        <f>175</f>
        <v>175</v>
      </c>
      <c r="F289" s="25"/>
      <c r="G289" s="24"/>
      <c r="H289" s="10"/>
      <c r="I289" s="26">
        <f>SUM(U279:U288)</f>
        <v>172.67</v>
      </c>
      <c r="J289" s="10">
        <f>167</f>
        <v>167</v>
      </c>
      <c r="K289" s="26">
        <f>SUM(V279:V288)</f>
        <v>164.78</v>
      </c>
    </row>
    <row r="290" spans="1:27" ht="14.25" x14ac:dyDescent="0.2">
      <c r="A290" s="21"/>
      <c r="B290" s="22"/>
      <c r="C290" s="22" t="s">
        <v>1044</v>
      </c>
      <c r="D290" s="23" t="s">
        <v>1045</v>
      </c>
      <c r="E290" s="10">
        <f>Source!AQ155</f>
        <v>84.08</v>
      </c>
      <c r="F290" s="25"/>
      <c r="G290" s="24" t="str">
        <f>Source!DI155</f>
        <v>*1,15</v>
      </c>
      <c r="H290" s="10">
        <f>Source!AV155</f>
        <v>1</v>
      </c>
      <c r="I290" s="26">
        <f>Source!U155</f>
        <v>610.13618919999999</v>
      </c>
      <c r="J290" s="10"/>
      <c r="K290" s="26"/>
    </row>
    <row r="291" spans="1:27" ht="15" x14ac:dyDescent="0.25">
      <c r="A291" s="30"/>
      <c r="B291" s="30"/>
      <c r="C291" s="30"/>
      <c r="D291" s="30"/>
      <c r="E291" s="30"/>
      <c r="F291" s="30"/>
      <c r="G291" s="30"/>
      <c r="H291" s="39">
        <f>I280+I281+I283+I287+I288+I289+SUM(I284:I286)</f>
        <v>102868.28</v>
      </c>
      <c r="I291" s="39"/>
      <c r="J291" s="39">
        <f>K280+K281+K283+K287+K288+K289+SUM(K284:K286)</f>
        <v>637451.98</v>
      </c>
      <c r="K291" s="39"/>
      <c r="O291" s="29">
        <f>I280+I281+I283+I287+I288+I289+SUM(I284:I286)</f>
        <v>102868.28</v>
      </c>
      <c r="P291" s="29">
        <f>K280+K281+K283+K287+K288+K289+SUM(K284:K286)</f>
        <v>637451.98</v>
      </c>
      <c r="X291">
        <f>IF(Source!BI155&lt;=1,I280+I281+I283+I287+I288+I289-0, 0)</f>
        <v>24999.54</v>
      </c>
      <c r="Y291">
        <f>IF(Source!BI155=2,I280+I281+I283+I287+I288+I289-0, 0)</f>
        <v>0</v>
      </c>
      <c r="Z291">
        <f>IF(Source!BI155=3,I280+I281+I283+I287+I288+I289-0, 0)</f>
        <v>0</v>
      </c>
      <c r="AA291">
        <f>IF(Source!BI155=4,I280+I281+I283+I287+I288+I289,0)</f>
        <v>0</v>
      </c>
    </row>
    <row r="292" spans="1:27" ht="14.25" x14ac:dyDescent="0.2">
      <c r="C292" s="31" t="str">
        <f>Source!G159</f>
        <v>Тип пола III этаж 1</v>
      </c>
    </row>
    <row r="293" spans="1:27" ht="28.5" x14ac:dyDescent="0.2">
      <c r="A293" s="21" t="str">
        <f>Source!E160</f>
        <v>23</v>
      </c>
      <c r="B293" s="22" t="str">
        <f>Source!F160</f>
        <v>3.11-7-1</v>
      </c>
      <c r="C293" s="22" t="str">
        <f>Source!G160</f>
        <v>Устройство тепло и звукоизоляции засыпной песчаной</v>
      </c>
      <c r="D293" s="23" t="str">
        <f>Source!H160</f>
        <v>1 м3 изоляции</v>
      </c>
      <c r="E293" s="10">
        <f>Source!I160</f>
        <v>25.24</v>
      </c>
      <c r="F293" s="25"/>
      <c r="G293" s="24"/>
      <c r="H293" s="10"/>
      <c r="I293" s="26"/>
      <c r="J293" s="10"/>
      <c r="K293" s="26"/>
      <c r="Q293">
        <f>ROUND((Source!DN160/100)*ROUND((Source!AF160*Source!AV160)*Source!I160, 2), 2)</f>
        <v>1273.5899999999999</v>
      </c>
      <c r="R293">
        <f>Source!X160</f>
        <v>20444.810000000001</v>
      </c>
      <c r="S293">
        <f>ROUND((Source!DO160/100)*ROUND((Source!AF160*Source!AV160)*Source!I160, 2), 2)</f>
        <v>857.23</v>
      </c>
      <c r="T293">
        <f>Source!Y160</f>
        <v>9995.24</v>
      </c>
      <c r="U293">
        <f>ROUND((175/100)*ROUND((Source!AE160*Source!AV160)*Source!I160, 2), 2)</f>
        <v>496.91</v>
      </c>
      <c r="V293">
        <f>ROUND((167/100)*ROUND(Source!CS160*Source!I160, 2), 2)</f>
        <v>474.2</v>
      </c>
    </row>
    <row r="294" spans="1:27" ht="14.25" x14ac:dyDescent="0.2">
      <c r="A294" s="21"/>
      <c r="B294" s="22"/>
      <c r="C294" s="22" t="s">
        <v>1036</v>
      </c>
      <c r="D294" s="23"/>
      <c r="E294" s="10"/>
      <c r="F294" s="25">
        <f>Source!AO160</f>
        <v>42.19</v>
      </c>
      <c r="G294" s="24" t="str">
        <f>Source!DG160</f>
        <v>*1,15</v>
      </c>
      <c r="H294" s="10">
        <f>Source!AV160</f>
        <v>1</v>
      </c>
      <c r="I294" s="26">
        <f>ROUND((Source!AF160*Source!AV160)*Source!I160, 2)</f>
        <v>1224.6099999999999</v>
      </c>
      <c r="J294" s="10">
        <f>IF(Source!BA160&lt;&gt; 0, Source!BA160, 1)</f>
        <v>18.55</v>
      </c>
      <c r="K294" s="26">
        <f>Source!S160</f>
        <v>22716.46</v>
      </c>
      <c r="W294">
        <f>I294</f>
        <v>1224.6099999999999</v>
      </c>
    </row>
    <row r="295" spans="1:27" ht="14.25" x14ac:dyDescent="0.2">
      <c r="A295" s="21"/>
      <c r="B295" s="22"/>
      <c r="C295" s="22" t="s">
        <v>1037</v>
      </c>
      <c r="D295" s="23"/>
      <c r="E295" s="10"/>
      <c r="F295" s="25">
        <f>Source!AM160</f>
        <v>36.61</v>
      </c>
      <c r="G295" s="24" t="str">
        <f>Source!DE160</f>
        <v>*1,25</v>
      </c>
      <c r="H295" s="10">
        <f>Source!AV160</f>
        <v>1</v>
      </c>
      <c r="I295" s="26">
        <f>ROUND((Source!AD160*Source!AV160)*Source!I160, 2)</f>
        <v>1155.05</v>
      </c>
      <c r="J295" s="10">
        <f>IF(Source!BB160&lt;&gt; 0, Source!BB160, 1)</f>
        <v>8.64</v>
      </c>
      <c r="K295" s="26">
        <f>Source!Q160</f>
        <v>9979.59</v>
      </c>
    </row>
    <row r="296" spans="1:27" ht="14.25" x14ac:dyDescent="0.2">
      <c r="A296" s="21"/>
      <c r="B296" s="22"/>
      <c r="C296" s="22" t="s">
        <v>1038</v>
      </c>
      <c r="D296" s="23"/>
      <c r="E296" s="10"/>
      <c r="F296" s="25">
        <f>Source!AN160</f>
        <v>9</v>
      </c>
      <c r="G296" s="24" t="str">
        <f>Source!DF160</f>
        <v>*1,25</v>
      </c>
      <c r="H296" s="10">
        <f>Source!AV160</f>
        <v>1</v>
      </c>
      <c r="I296" s="27">
        <f>ROUND((Source!AE160*Source!AV160)*Source!I160, 2)</f>
        <v>283.95</v>
      </c>
      <c r="J296" s="10">
        <f>IF(Source!BS160&lt;&gt; 0, Source!BS160, 1)</f>
        <v>1</v>
      </c>
      <c r="K296" s="27">
        <f>Source!R160</f>
        <v>283.95</v>
      </c>
      <c r="W296">
        <f>I296</f>
        <v>283.95</v>
      </c>
    </row>
    <row r="297" spans="1:27" ht="14.25" x14ac:dyDescent="0.2">
      <c r="A297" s="21"/>
      <c r="B297" s="22"/>
      <c r="C297" s="22" t="s">
        <v>1039</v>
      </c>
      <c r="D297" s="23"/>
      <c r="E297" s="10"/>
      <c r="F297" s="25">
        <f>Source!AL160</f>
        <v>115.49</v>
      </c>
      <c r="G297" s="24" t="str">
        <f>Source!DD160</f>
        <v/>
      </c>
      <c r="H297" s="10">
        <f>Source!AW160</f>
        <v>1</v>
      </c>
      <c r="I297" s="26">
        <f>ROUND((Source!AC160*Source!AW160)*Source!I160, 2)</f>
        <v>2914.97</v>
      </c>
      <c r="J297" s="10">
        <f>IF(Source!BC160&lt;&gt; 0, Source!BC160, 1)</f>
        <v>5.85</v>
      </c>
      <c r="K297" s="26">
        <f>Source!P160</f>
        <v>17052.560000000001</v>
      </c>
    </row>
    <row r="298" spans="1:27" ht="14.25" x14ac:dyDescent="0.2">
      <c r="A298" s="21"/>
      <c r="B298" s="22"/>
      <c r="C298" s="22" t="s">
        <v>1040</v>
      </c>
      <c r="D298" s="23" t="s">
        <v>1041</v>
      </c>
      <c r="E298" s="10">
        <f>Source!DN160</f>
        <v>104</v>
      </c>
      <c r="F298" s="25"/>
      <c r="G298" s="24"/>
      <c r="H298" s="10"/>
      <c r="I298" s="26">
        <f>SUM(Q293:Q297)</f>
        <v>1273.5899999999999</v>
      </c>
      <c r="J298" s="10">
        <f>Source!BZ160</f>
        <v>90</v>
      </c>
      <c r="K298" s="26">
        <f>SUM(R293:R297)</f>
        <v>20444.810000000001</v>
      </c>
    </row>
    <row r="299" spans="1:27" ht="14.25" x14ac:dyDescent="0.2">
      <c r="A299" s="21"/>
      <c r="B299" s="22"/>
      <c r="C299" s="22" t="s">
        <v>1042</v>
      </c>
      <c r="D299" s="23" t="s">
        <v>1041</v>
      </c>
      <c r="E299" s="10">
        <f>Source!DO160</f>
        <v>70</v>
      </c>
      <c r="F299" s="25"/>
      <c r="G299" s="24"/>
      <c r="H299" s="10"/>
      <c r="I299" s="26">
        <f>SUM(S293:S298)</f>
        <v>857.23</v>
      </c>
      <c r="J299" s="10">
        <f>Source!CA160</f>
        <v>44</v>
      </c>
      <c r="K299" s="26">
        <f>SUM(T293:T298)</f>
        <v>9995.24</v>
      </c>
    </row>
    <row r="300" spans="1:27" ht="14.25" x14ac:dyDescent="0.2">
      <c r="A300" s="21"/>
      <c r="B300" s="22"/>
      <c r="C300" s="22" t="s">
        <v>1043</v>
      </c>
      <c r="D300" s="23" t="s">
        <v>1041</v>
      </c>
      <c r="E300" s="10">
        <f>175</f>
        <v>175</v>
      </c>
      <c r="F300" s="25"/>
      <c r="G300" s="24"/>
      <c r="H300" s="10"/>
      <c r="I300" s="26">
        <f>SUM(U293:U299)</f>
        <v>496.91</v>
      </c>
      <c r="J300" s="10">
        <f>167</f>
        <v>167</v>
      </c>
      <c r="K300" s="26">
        <f>SUM(V293:V299)</f>
        <v>474.2</v>
      </c>
    </row>
    <row r="301" spans="1:27" ht="14.25" x14ac:dyDescent="0.2">
      <c r="A301" s="21"/>
      <c r="B301" s="22"/>
      <c r="C301" s="22" t="s">
        <v>1044</v>
      </c>
      <c r="D301" s="23" t="s">
        <v>1045</v>
      </c>
      <c r="E301" s="10">
        <f>Source!AQ160</f>
        <v>4.01</v>
      </c>
      <c r="F301" s="25"/>
      <c r="G301" s="24" t="str">
        <f>Source!DI160</f>
        <v>*1,15</v>
      </c>
      <c r="H301" s="10">
        <f>Source!AV160</f>
        <v>1</v>
      </c>
      <c r="I301" s="26">
        <f>Source!U160</f>
        <v>116.39425999999997</v>
      </c>
      <c r="J301" s="10"/>
      <c r="K301" s="26"/>
    </row>
    <row r="302" spans="1:27" ht="15" x14ac:dyDescent="0.25">
      <c r="A302" s="30"/>
      <c r="B302" s="30"/>
      <c r="C302" s="30"/>
      <c r="D302" s="30"/>
      <c r="E302" s="30"/>
      <c r="F302" s="30"/>
      <c r="G302" s="30"/>
      <c r="H302" s="39">
        <f>I294+I295+I297+I298+I299+I300</f>
        <v>7922.3599999999988</v>
      </c>
      <c r="I302" s="39"/>
      <c r="J302" s="39">
        <f>K294+K295+K297+K298+K299+K300</f>
        <v>80662.86</v>
      </c>
      <c r="K302" s="39"/>
      <c r="O302" s="29">
        <f>I294+I295+I297+I298+I299+I300</f>
        <v>7922.3599999999988</v>
      </c>
      <c r="P302" s="29">
        <f>K294+K295+K297+K298+K299+K300</f>
        <v>80662.86</v>
      </c>
      <c r="X302">
        <f>IF(Source!BI160&lt;=1,I294+I295+I297+I298+I299+I300-0, 0)</f>
        <v>7922.3599999999988</v>
      </c>
      <c r="Y302">
        <f>IF(Source!BI160=2,I294+I295+I297+I298+I299+I300-0, 0)</f>
        <v>0</v>
      </c>
      <c r="Z302">
        <f>IF(Source!BI160=3,I294+I295+I297+I298+I299+I300-0, 0)</f>
        <v>0</v>
      </c>
      <c r="AA302">
        <f>IF(Source!BI160=4,I294+I295+I297+I298+I299+I300,0)</f>
        <v>0</v>
      </c>
    </row>
    <row r="303" spans="1:27" ht="85.5" x14ac:dyDescent="0.2">
      <c r="A303" s="21" t="str">
        <f>Source!E161</f>
        <v>24</v>
      </c>
      <c r="B303" s="22" t="str">
        <f>Source!F161</f>
        <v>3.26-26-1</v>
      </c>
      <c r="C303" s="22" t="str">
        <f>Source!G161</f>
        <v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v>
      </c>
      <c r="D303" s="23" t="str">
        <f>Source!H161</f>
        <v>1 м3 изоляции</v>
      </c>
      <c r="E303" s="10">
        <f>Source!I161</f>
        <v>56.790999999999997</v>
      </c>
      <c r="F303" s="25"/>
      <c r="G303" s="24"/>
      <c r="H303" s="10"/>
      <c r="I303" s="26"/>
      <c r="J303" s="10"/>
      <c r="K303" s="26"/>
      <c r="Q303">
        <f>ROUND((Source!DN161/100)*ROUND((Source!AF161*Source!AV161)*Source!I161, 2), 2)</f>
        <v>15244.85</v>
      </c>
      <c r="R303">
        <f>Source!X161</f>
        <v>239285.45</v>
      </c>
      <c r="S303">
        <f>ROUND((Source!DO161/100)*ROUND((Source!AF161*Source!AV161)*Source!I161, 2), 2)</f>
        <v>11726.81</v>
      </c>
      <c r="T303">
        <f>Source!Y161</f>
        <v>136734.54999999999</v>
      </c>
      <c r="U303">
        <f>ROUND((175/100)*ROUND((Source!AE161*Source!AV161)*Source!I161, 2), 2)</f>
        <v>1229.8800000000001</v>
      </c>
      <c r="V303">
        <f>ROUND((167/100)*ROUND(Source!CS161*Source!I161, 2), 2)</f>
        <v>1173.6600000000001</v>
      </c>
    </row>
    <row r="304" spans="1:27" ht="14.25" x14ac:dyDescent="0.2">
      <c r="A304" s="21"/>
      <c r="B304" s="22"/>
      <c r="C304" s="22" t="s">
        <v>1036</v>
      </c>
      <c r="D304" s="23"/>
      <c r="E304" s="10"/>
      <c r="F304" s="25">
        <f>Source!AO161</f>
        <v>256.51</v>
      </c>
      <c r="G304" s="24" t="str">
        <f>Source!DG161</f>
        <v>*1,15</v>
      </c>
      <c r="H304" s="10">
        <f>Source!AV161</f>
        <v>1</v>
      </c>
      <c r="I304" s="26">
        <f>ROUND((Source!AF161*Source!AV161)*Source!I161, 2)</f>
        <v>16752.580000000002</v>
      </c>
      <c r="J304" s="10">
        <f>IF(Source!BA161&lt;&gt; 0, Source!BA161, 1)</f>
        <v>18.55</v>
      </c>
      <c r="K304" s="26">
        <f>Source!S161</f>
        <v>310760.33</v>
      </c>
      <c r="W304">
        <f>I304</f>
        <v>16752.580000000002</v>
      </c>
    </row>
    <row r="305" spans="1:27" ht="14.25" x14ac:dyDescent="0.2">
      <c r="A305" s="21"/>
      <c r="B305" s="22"/>
      <c r="C305" s="22" t="s">
        <v>1037</v>
      </c>
      <c r="D305" s="23"/>
      <c r="E305" s="10"/>
      <c r="F305" s="25">
        <f>Source!AM161</f>
        <v>49.51</v>
      </c>
      <c r="G305" s="24" t="str">
        <f>Source!DE161</f>
        <v>*1,25</v>
      </c>
      <c r="H305" s="10">
        <f>Source!AV161</f>
        <v>1</v>
      </c>
      <c r="I305" s="26">
        <f>ROUND((Source!AD161*Source!AV161)*Source!I161, 2)</f>
        <v>3514.65</v>
      </c>
      <c r="J305" s="10">
        <f>IF(Source!BB161&lt;&gt; 0, Source!BB161, 1)</f>
        <v>8.0399999999999991</v>
      </c>
      <c r="K305" s="26">
        <f>Source!Q161</f>
        <v>28257.81</v>
      </c>
    </row>
    <row r="306" spans="1:27" ht="14.25" x14ac:dyDescent="0.2">
      <c r="A306" s="21"/>
      <c r="B306" s="22"/>
      <c r="C306" s="22" t="s">
        <v>1038</v>
      </c>
      <c r="D306" s="23"/>
      <c r="E306" s="10"/>
      <c r="F306" s="25">
        <f>Source!AN161</f>
        <v>9.9</v>
      </c>
      <c r="G306" s="24" t="str">
        <f>Source!DF161</f>
        <v>*1,25</v>
      </c>
      <c r="H306" s="10">
        <f>Source!AV161</f>
        <v>1</v>
      </c>
      <c r="I306" s="27">
        <f>ROUND((Source!AE161*Source!AV161)*Source!I161, 2)</f>
        <v>702.79</v>
      </c>
      <c r="J306" s="10">
        <f>IF(Source!BS161&lt;&gt; 0, Source!BS161, 1)</f>
        <v>1</v>
      </c>
      <c r="K306" s="27">
        <f>Source!R161</f>
        <v>702.79</v>
      </c>
      <c r="W306">
        <f>I306</f>
        <v>702.79</v>
      </c>
    </row>
    <row r="307" spans="1:27" ht="14.25" x14ac:dyDescent="0.2">
      <c r="A307" s="21"/>
      <c r="B307" s="22"/>
      <c r="C307" s="22" t="s">
        <v>1039</v>
      </c>
      <c r="D307" s="23"/>
      <c r="E307" s="10"/>
      <c r="F307" s="25">
        <f>Source!AL161</f>
        <v>637.04</v>
      </c>
      <c r="G307" s="24" t="str">
        <f>Source!DD161</f>
        <v/>
      </c>
      <c r="H307" s="10">
        <f>Source!AW161</f>
        <v>1</v>
      </c>
      <c r="I307" s="26">
        <f>ROUND((Source!AC161*Source!AW161)*Source!I161, 2)</f>
        <v>36178.14</v>
      </c>
      <c r="J307" s="10">
        <f>IF(Source!BC161&lt;&gt; 0, Source!BC161, 1)</f>
        <v>3.66</v>
      </c>
      <c r="K307" s="26">
        <f>Source!P161</f>
        <v>132411.99</v>
      </c>
    </row>
    <row r="308" spans="1:27" ht="85.5" x14ac:dyDescent="0.2">
      <c r="A308" s="21" t="str">
        <f>Source!E162</f>
        <v>24,1</v>
      </c>
      <c r="B308" s="22" t="str">
        <f>Source!F162</f>
        <v>1.1-1-2922</v>
      </c>
      <c r="C308" s="22" t="str">
        <f>Source!G162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308" s="23" t="str">
        <f>Source!H162</f>
        <v>м3</v>
      </c>
      <c r="E308" s="10">
        <f>Source!I162</f>
        <v>55.087269999999997</v>
      </c>
      <c r="F308" s="25">
        <f>Source!AK162</f>
        <v>1247.1500000000001</v>
      </c>
      <c r="G308" s="28" t="s">
        <v>3</v>
      </c>
      <c r="H308" s="10">
        <f>Source!AW162</f>
        <v>1</v>
      </c>
      <c r="I308" s="26">
        <f>ROUND((Source!AC162*Source!AW162)*Source!I162, 2)+ROUND((Source!AD162*Source!AV162)*Source!I162, 2)+ROUND((Source!AF162*Source!AV162)*Source!I162, 2)</f>
        <v>68702.09</v>
      </c>
      <c r="J308" s="10">
        <f>IF(Source!BC162&lt;&gt; 0, Source!BC162, 1)</f>
        <v>3.19</v>
      </c>
      <c r="K308" s="26">
        <f>Source!O162</f>
        <v>219159.66</v>
      </c>
      <c r="Q308">
        <f>ROUND((Source!DN162/100)*ROUND((Source!AF162*Source!AV162)*Source!I162, 2), 2)</f>
        <v>0</v>
      </c>
      <c r="R308">
        <f>Source!X162</f>
        <v>0</v>
      </c>
      <c r="S308">
        <f>ROUND((Source!DO162/100)*ROUND((Source!AF162*Source!AV162)*Source!I162, 2), 2)</f>
        <v>0</v>
      </c>
      <c r="T308">
        <f>Source!Y162</f>
        <v>0</v>
      </c>
      <c r="U308">
        <f>ROUND((175/100)*ROUND((Source!AE162*Source!AV162)*Source!I162, 2), 2)</f>
        <v>0</v>
      </c>
      <c r="V308">
        <f>ROUND((167/100)*ROUND(Source!CS162*Source!I162, 2), 2)</f>
        <v>0</v>
      </c>
      <c r="X308">
        <f>IF(Source!BI162&lt;=1,I308, 0)</f>
        <v>68702.09</v>
      </c>
      <c r="Y308">
        <f>IF(Source!BI162=2,I308, 0)</f>
        <v>0</v>
      </c>
      <c r="Z308">
        <f>IF(Source!BI162=3,I308, 0)</f>
        <v>0</v>
      </c>
      <c r="AA308">
        <f>IF(Source!BI162=4,I308, 0)</f>
        <v>0</v>
      </c>
    </row>
    <row r="309" spans="1:27" ht="14.25" x14ac:dyDescent="0.2">
      <c r="A309" s="21"/>
      <c r="B309" s="22"/>
      <c r="C309" s="22" t="s">
        <v>1040</v>
      </c>
      <c r="D309" s="23" t="s">
        <v>1041</v>
      </c>
      <c r="E309" s="10">
        <f>Source!DN161</f>
        <v>91</v>
      </c>
      <c r="F309" s="25"/>
      <c r="G309" s="24"/>
      <c r="H309" s="10"/>
      <c r="I309" s="26">
        <f>SUM(Q303:Q308)</f>
        <v>15244.85</v>
      </c>
      <c r="J309" s="10">
        <f>Source!BZ161</f>
        <v>77</v>
      </c>
      <c r="K309" s="26">
        <f>SUM(R303:R308)</f>
        <v>239285.45</v>
      </c>
    </row>
    <row r="310" spans="1:27" ht="14.25" x14ac:dyDescent="0.2">
      <c r="A310" s="21"/>
      <c r="B310" s="22"/>
      <c r="C310" s="22" t="s">
        <v>1042</v>
      </c>
      <c r="D310" s="23" t="s">
        <v>1041</v>
      </c>
      <c r="E310" s="10">
        <f>Source!DO161</f>
        <v>70</v>
      </c>
      <c r="F310" s="25"/>
      <c r="G310" s="24"/>
      <c r="H310" s="10"/>
      <c r="I310" s="26">
        <f>SUM(S303:S309)</f>
        <v>11726.81</v>
      </c>
      <c r="J310" s="10">
        <f>Source!CA161</f>
        <v>44</v>
      </c>
      <c r="K310" s="26">
        <f>SUM(T303:T309)</f>
        <v>136734.54999999999</v>
      </c>
    </row>
    <row r="311" spans="1:27" ht="14.25" x14ac:dyDescent="0.2">
      <c r="A311" s="21"/>
      <c r="B311" s="22"/>
      <c r="C311" s="22" t="s">
        <v>1043</v>
      </c>
      <c r="D311" s="23" t="s">
        <v>1041</v>
      </c>
      <c r="E311" s="10">
        <f>175</f>
        <v>175</v>
      </c>
      <c r="F311" s="25"/>
      <c r="G311" s="24"/>
      <c r="H311" s="10"/>
      <c r="I311" s="26">
        <f>SUM(U303:U310)</f>
        <v>1229.8800000000001</v>
      </c>
      <c r="J311" s="10">
        <f>167</f>
        <v>167</v>
      </c>
      <c r="K311" s="26">
        <f>SUM(V303:V310)</f>
        <v>1173.6600000000001</v>
      </c>
    </row>
    <row r="312" spans="1:27" ht="14.25" x14ac:dyDescent="0.2">
      <c r="A312" s="21"/>
      <c r="B312" s="22"/>
      <c r="C312" s="22" t="s">
        <v>1044</v>
      </c>
      <c r="D312" s="23" t="s">
        <v>1045</v>
      </c>
      <c r="E312" s="10">
        <f>Source!AQ161</f>
        <v>20.04</v>
      </c>
      <c r="F312" s="25"/>
      <c r="G312" s="24" t="str">
        <f>Source!DI161</f>
        <v>*1,15</v>
      </c>
      <c r="H312" s="10">
        <f>Source!AV161</f>
        <v>1</v>
      </c>
      <c r="I312" s="26">
        <f>Source!U161</f>
        <v>1308.8053859999998</v>
      </c>
      <c r="J312" s="10"/>
      <c r="K312" s="26"/>
    </row>
    <row r="313" spans="1:27" ht="15" x14ac:dyDescent="0.25">
      <c r="A313" s="30"/>
      <c r="B313" s="30"/>
      <c r="C313" s="30"/>
      <c r="D313" s="30"/>
      <c r="E313" s="30"/>
      <c r="F313" s="30"/>
      <c r="G313" s="30"/>
      <c r="H313" s="39">
        <f>I304+I305+I307+I309+I310+I311+SUM(I308:I308)</f>
        <v>153349</v>
      </c>
      <c r="I313" s="39"/>
      <c r="J313" s="39">
        <f>K304+K305+K307+K309+K310+K311+SUM(K308:K308)</f>
        <v>1067783.4500000002</v>
      </c>
      <c r="K313" s="39"/>
      <c r="O313" s="29">
        <f>I304+I305+I307+I309+I310+I311+SUM(I308:I308)</f>
        <v>153349</v>
      </c>
      <c r="P313" s="29">
        <f>K304+K305+K307+K309+K310+K311+SUM(K308:K308)</f>
        <v>1067783.4500000002</v>
      </c>
      <c r="X313">
        <f>IF(Source!BI161&lt;=1,I304+I305+I307+I309+I310+I311-0, 0)</f>
        <v>84646.91</v>
      </c>
      <c r="Y313">
        <f>IF(Source!BI161=2,I304+I305+I307+I309+I310+I311-0, 0)</f>
        <v>0</v>
      </c>
      <c r="Z313">
        <f>IF(Source!BI161=3,I304+I305+I307+I309+I310+I311-0, 0)</f>
        <v>0</v>
      </c>
      <c r="AA313">
        <f>IF(Source!BI161=4,I304+I305+I307+I309+I310+I311,0)</f>
        <v>0</v>
      </c>
    </row>
    <row r="314" spans="1:27" ht="42.75" x14ac:dyDescent="0.2">
      <c r="A314" s="21" t="str">
        <f>Source!E163</f>
        <v>25</v>
      </c>
      <c r="B314" s="22" t="str">
        <f>Source!F163</f>
        <v>3.11-38-1</v>
      </c>
      <c r="C314" s="22" t="str">
        <f>Source!G163</f>
        <v>Устройство пароизоляции из полиэтиленовой пленки в один слой насухо</v>
      </c>
      <c r="D314" s="23" t="str">
        <f>Source!H163</f>
        <v>100 м2</v>
      </c>
      <c r="E314" s="10">
        <f>Source!I163</f>
        <v>6.3101000000000003</v>
      </c>
      <c r="F314" s="25"/>
      <c r="G314" s="24"/>
      <c r="H314" s="10"/>
      <c r="I314" s="26"/>
      <c r="J314" s="10"/>
      <c r="K314" s="26"/>
      <c r="Q314">
        <f>ROUND((Source!DN163/100)*ROUND((Source!AF163*Source!AV163)*Source!I163, 2), 2)</f>
        <v>290.77999999999997</v>
      </c>
      <c r="R314">
        <f>Source!X163</f>
        <v>4667.88</v>
      </c>
      <c r="S314">
        <f>ROUND((Source!DO163/100)*ROUND((Source!AF163*Source!AV163)*Source!I163, 2), 2)</f>
        <v>195.72</v>
      </c>
      <c r="T314">
        <f>Source!Y163</f>
        <v>2282.0700000000002</v>
      </c>
      <c r="U314">
        <f>ROUND((175/100)*ROUND((Source!AE163*Source!AV163)*Source!I163, 2), 2)</f>
        <v>2.4900000000000002</v>
      </c>
      <c r="V314">
        <f>ROUND((167/100)*ROUND(Source!CS163*Source!I163, 2), 2)</f>
        <v>2.37</v>
      </c>
    </row>
    <row r="315" spans="1:27" ht="14.25" x14ac:dyDescent="0.2">
      <c r="A315" s="21"/>
      <c r="B315" s="22"/>
      <c r="C315" s="22" t="s">
        <v>1036</v>
      </c>
      <c r="D315" s="23"/>
      <c r="E315" s="10"/>
      <c r="F315" s="25">
        <f>Source!AO163</f>
        <v>38.53</v>
      </c>
      <c r="G315" s="24" t="str">
        <f>Source!DG163</f>
        <v>*1,15</v>
      </c>
      <c r="H315" s="10">
        <f>Source!AV163</f>
        <v>1</v>
      </c>
      <c r="I315" s="26">
        <f>ROUND((Source!AF163*Source!AV163)*Source!I163, 2)</f>
        <v>279.60000000000002</v>
      </c>
      <c r="J315" s="10">
        <f>IF(Source!BA163&lt;&gt; 0, Source!BA163, 1)</f>
        <v>18.55</v>
      </c>
      <c r="K315" s="26">
        <f>Source!S163</f>
        <v>5186.53</v>
      </c>
      <c r="W315">
        <f>I315</f>
        <v>279.60000000000002</v>
      </c>
    </row>
    <row r="316" spans="1:27" ht="14.25" x14ac:dyDescent="0.2">
      <c r="A316" s="21"/>
      <c r="B316" s="22"/>
      <c r="C316" s="22" t="s">
        <v>1037</v>
      </c>
      <c r="D316" s="23"/>
      <c r="E316" s="10"/>
      <c r="F316" s="25">
        <f>Source!AM163</f>
        <v>0.92</v>
      </c>
      <c r="G316" s="24" t="str">
        <f>Source!DE163</f>
        <v>*1,25</v>
      </c>
      <c r="H316" s="10">
        <f>Source!AV163</f>
        <v>1</v>
      </c>
      <c r="I316" s="26">
        <f>ROUND((Source!AD163*Source!AV163)*Source!I163, 2)</f>
        <v>7.26</v>
      </c>
      <c r="J316" s="10">
        <f>IF(Source!BB163&lt;&gt; 0, Source!BB163, 1)</f>
        <v>7.98</v>
      </c>
      <c r="K316" s="26">
        <f>Source!Q163</f>
        <v>57.91</v>
      </c>
    </row>
    <row r="317" spans="1:27" ht="14.25" x14ac:dyDescent="0.2">
      <c r="A317" s="21"/>
      <c r="B317" s="22"/>
      <c r="C317" s="22" t="s">
        <v>1038</v>
      </c>
      <c r="D317" s="23"/>
      <c r="E317" s="10"/>
      <c r="F317" s="25">
        <f>Source!AN163</f>
        <v>0.18</v>
      </c>
      <c r="G317" s="24" t="str">
        <f>Source!DF163</f>
        <v>*1,25</v>
      </c>
      <c r="H317" s="10">
        <f>Source!AV163</f>
        <v>1</v>
      </c>
      <c r="I317" s="27">
        <f>ROUND((Source!AE163*Source!AV163)*Source!I163, 2)</f>
        <v>1.42</v>
      </c>
      <c r="J317" s="10">
        <f>IF(Source!BS163&lt;&gt; 0, Source!BS163, 1)</f>
        <v>1</v>
      </c>
      <c r="K317" s="27">
        <f>Source!R163</f>
        <v>1.42</v>
      </c>
      <c r="W317">
        <f>I317</f>
        <v>1.42</v>
      </c>
    </row>
    <row r="318" spans="1:27" ht="28.5" x14ac:dyDescent="0.2">
      <c r="A318" s="21" t="str">
        <f>Source!E164</f>
        <v>25,1</v>
      </c>
      <c r="B318" s="22" t="str">
        <f>Source!F164</f>
        <v>1.1-1-2493</v>
      </c>
      <c r="C318" s="22" t="str">
        <f>Source!G164</f>
        <v>Пленка полиэтиленовая, толщина 0,2 - 0,3 мм</v>
      </c>
      <c r="D318" s="23" t="str">
        <f>Source!H164</f>
        <v>м2</v>
      </c>
      <c r="E318" s="10">
        <f>Source!I164</f>
        <v>772.35623999999996</v>
      </c>
      <c r="F318" s="25">
        <f>Source!AK164</f>
        <v>8.1300000000000008</v>
      </c>
      <c r="G318" s="28" t="s">
        <v>3</v>
      </c>
      <c r="H318" s="10">
        <f>Source!AW164</f>
        <v>1</v>
      </c>
      <c r="I318" s="26">
        <f>ROUND((Source!AC164*Source!AW164)*Source!I164, 2)+ROUND((Source!AD164*Source!AV164)*Source!I164, 2)+ROUND((Source!AF164*Source!AV164)*Source!I164, 2)</f>
        <v>6279.26</v>
      </c>
      <c r="J318" s="10">
        <f>IF(Source!BC164&lt;&gt; 0, Source!BC164, 1)</f>
        <v>0.93</v>
      </c>
      <c r="K318" s="26">
        <f>Source!O164</f>
        <v>5839.71</v>
      </c>
      <c r="Q318">
        <f>ROUND((Source!DN164/100)*ROUND((Source!AF164*Source!AV164)*Source!I164, 2), 2)</f>
        <v>0</v>
      </c>
      <c r="R318">
        <f>Source!X164</f>
        <v>0</v>
      </c>
      <c r="S318">
        <f>ROUND((Source!DO164/100)*ROUND((Source!AF164*Source!AV164)*Source!I164, 2), 2)</f>
        <v>0</v>
      </c>
      <c r="T318">
        <f>Source!Y164</f>
        <v>0</v>
      </c>
      <c r="U318">
        <f>ROUND((175/100)*ROUND((Source!AE164*Source!AV164)*Source!I164, 2), 2)</f>
        <v>0</v>
      </c>
      <c r="V318">
        <f>ROUND((167/100)*ROUND(Source!CS164*Source!I164, 2), 2)</f>
        <v>0</v>
      </c>
      <c r="X318">
        <f>IF(Source!BI164&lt;=1,I318, 0)</f>
        <v>6279.26</v>
      </c>
      <c r="Y318">
        <f>IF(Source!BI164=2,I318, 0)</f>
        <v>0</v>
      </c>
      <c r="Z318">
        <f>IF(Source!BI164=3,I318, 0)</f>
        <v>0</v>
      </c>
      <c r="AA318">
        <f>IF(Source!BI164=4,I318, 0)</f>
        <v>0</v>
      </c>
    </row>
    <row r="319" spans="1:27" ht="14.25" x14ac:dyDescent="0.2">
      <c r="A319" s="21"/>
      <c r="B319" s="22"/>
      <c r="C319" s="22" t="s">
        <v>1040</v>
      </c>
      <c r="D319" s="23" t="s">
        <v>1041</v>
      </c>
      <c r="E319" s="10">
        <f>Source!DN163</f>
        <v>104</v>
      </c>
      <c r="F319" s="25"/>
      <c r="G319" s="24"/>
      <c r="H319" s="10"/>
      <c r="I319" s="26">
        <f>SUM(Q314:Q318)</f>
        <v>290.77999999999997</v>
      </c>
      <c r="J319" s="10">
        <f>Source!BZ163</f>
        <v>90</v>
      </c>
      <c r="K319" s="26">
        <f>SUM(R314:R318)</f>
        <v>4667.88</v>
      </c>
    </row>
    <row r="320" spans="1:27" ht="14.25" x14ac:dyDescent="0.2">
      <c r="A320" s="21"/>
      <c r="B320" s="22"/>
      <c r="C320" s="22" t="s">
        <v>1042</v>
      </c>
      <c r="D320" s="23" t="s">
        <v>1041</v>
      </c>
      <c r="E320" s="10">
        <f>Source!DO163</f>
        <v>70</v>
      </c>
      <c r="F320" s="25"/>
      <c r="G320" s="24"/>
      <c r="H320" s="10"/>
      <c r="I320" s="26">
        <f>SUM(S314:S319)</f>
        <v>195.72</v>
      </c>
      <c r="J320" s="10">
        <f>Source!CA163</f>
        <v>44</v>
      </c>
      <c r="K320" s="26">
        <f>SUM(T314:T319)</f>
        <v>2282.0700000000002</v>
      </c>
    </row>
    <row r="321" spans="1:27" ht="14.25" x14ac:dyDescent="0.2">
      <c r="A321" s="21"/>
      <c r="B321" s="22"/>
      <c r="C321" s="22" t="s">
        <v>1043</v>
      </c>
      <c r="D321" s="23" t="s">
        <v>1041</v>
      </c>
      <c r="E321" s="10">
        <f>175</f>
        <v>175</v>
      </c>
      <c r="F321" s="25"/>
      <c r="G321" s="24"/>
      <c r="H321" s="10"/>
      <c r="I321" s="26">
        <f>SUM(U314:U320)</f>
        <v>2.4900000000000002</v>
      </c>
      <c r="J321" s="10">
        <f>167</f>
        <v>167</v>
      </c>
      <c r="K321" s="26">
        <f>SUM(V314:V320)</f>
        <v>2.37</v>
      </c>
    </row>
    <row r="322" spans="1:27" ht="14.25" x14ac:dyDescent="0.2">
      <c r="A322" s="21"/>
      <c r="B322" s="22"/>
      <c r="C322" s="22" t="s">
        <v>1044</v>
      </c>
      <c r="D322" s="23" t="s">
        <v>1045</v>
      </c>
      <c r="E322" s="10">
        <f>Source!AQ163</f>
        <v>3.45</v>
      </c>
      <c r="F322" s="25"/>
      <c r="G322" s="24" t="str">
        <f>Source!DI163</f>
        <v>*1,15</v>
      </c>
      <c r="H322" s="10">
        <f>Source!AV163</f>
        <v>1</v>
      </c>
      <c r="I322" s="26">
        <f>Source!U163</f>
        <v>25.035321750000001</v>
      </c>
      <c r="J322" s="10"/>
      <c r="K322" s="26"/>
    </row>
    <row r="323" spans="1:27" ht="15" x14ac:dyDescent="0.25">
      <c r="A323" s="30"/>
      <c r="B323" s="30"/>
      <c r="C323" s="30"/>
      <c r="D323" s="30"/>
      <c r="E323" s="30"/>
      <c r="F323" s="30"/>
      <c r="G323" s="30"/>
      <c r="H323" s="39">
        <f>I315+I316+I319+I320+I321+SUM(I318:I318)</f>
        <v>7055.1100000000006</v>
      </c>
      <c r="I323" s="39"/>
      <c r="J323" s="39">
        <f>K315+K316+K319+K320+K321+SUM(K318:K318)</f>
        <v>18036.47</v>
      </c>
      <c r="K323" s="39"/>
      <c r="O323" s="29">
        <f>I315+I316+I319+I320+I321+SUM(I318:I318)</f>
        <v>7055.1100000000006</v>
      </c>
      <c r="P323" s="29">
        <f>K315+K316+K319+K320+K321+SUM(K318:K318)</f>
        <v>18036.47</v>
      </c>
      <c r="X323">
        <f>IF(Source!BI163&lt;=1,I315+I316+I319+I320+I321-0, 0)</f>
        <v>775.85</v>
      </c>
      <c r="Y323">
        <f>IF(Source!BI163=2,I315+I316+I319+I320+I321-0, 0)</f>
        <v>0</v>
      </c>
      <c r="Z323">
        <f>IF(Source!BI163=3,I315+I316+I319+I320+I321-0, 0)</f>
        <v>0</v>
      </c>
      <c r="AA323">
        <f>IF(Source!BI163=4,I315+I316+I319+I320+I321,0)</f>
        <v>0</v>
      </c>
    </row>
    <row r="324" spans="1:27" ht="42.75" x14ac:dyDescent="0.2">
      <c r="A324" s="21" t="str">
        <f>Source!E165</f>
        <v>26</v>
      </c>
      <c r="B324" s="22" t="str">
        <f>Source!F165</f>
        <v>3.11-38-1</v>
      </c>
      <c r="C324" s="22" t="str">
        <f>Source!G165</f>
        <v>Устройство пароизоляции из полиэтиленовой пленки в один слой насухо</v>
      </c>
      <c r="D324" s="23" t="str">
        <f>Source!H165</f>
        <v>100 м2</v>
      </c>
      <c r="E324" s="10">
        <f>Source!I165</f>
        <v>6.3101000000000003</v>
      </c>
      <c r="F324" s="25"/>
      <c r="G324" s="24"/>
      <c r="H324" s="10"/>
      <c r="I324" s="26"/>
      <c r="J324" s="10"/>
      <c r="K324" s="26"/>
      <c r="Q324">
        <f>ROUND((Source!DN165/100)*ROUND((Source!AF165*Source!AV165)*Source!I165, 2), 2)</f>
        <v>290.77999999999997</v>
      </c>
      <c r="R324">
        <f>Source!X165</f>
        <v>4667.88</v>
      </c>
      <c r="S324">
        <f>ROUND((Source!DO165/100)*ROUND((Source!AF165*Source!AV165)*Source!I165, 2), 2)</f>
        <v>195.72</v>
      </c>
      <c r="T324">
        <f>Source!Y165</f>
        <v>2282.0700000000002</v>
      </c>
      <c r="U324">
        <f>ROUND((175/100)*ROUND((Source!AE165*Source!AV165)*Source!I165, 2), 2)</f>
        <v>2.4900000000000002</v>
      </c>
      <c r="V324">
        <f>ROUND((167/100)*ROUND(Source!CS165*Source!I165, 2), 2)</f>
        <v>2.37</v>
      </c>
    </row>
    <row r="325" spans="1:27" ht="14.25" x14ac:dyDescent="0.2">
      <c r="A325" s="21"/>
      <c r="B325" s="22"/>
      <c r="C325" s="22" t="s">
        <v>1036</v>
      </c>
      <c r="D325" s="23"/>
      <c r="E325" s="10"/>
      <c r="F325" s="25">
        <f>Source!AO165</f>
        <v>38.53</v>
      </c>
      <c r="G325" s="24" t="str">
        <f>Source!DG165</f>
        <v>*1,15</v>
      </c>
      <c r="H325" s="10">
        <f>Source!AV165</f>
        <v>1</v>
      </c>
      <c r="I325" s="26">
        <f>ROUND((Source!AF165*Source!AV165)*Source!I165, 2)</f>
        <v>279.60000000000002</v>
      </c>
      <c r="J325" s="10">
        <f>IF(Source!BA165&lt;&gt; 0, Source!BA165, 1)</f>
        <v>18.55</v>
      </c>
      <c r="K325" s="26">
        <f>Source!S165</f>
        <v>5186.53</v>
      </c>
      <c r="W325">
        <f>I325</f>
        <v>279.60000000000002</v>
      </c>
    </row>
    <row r="326" spans="1:27" ht="14.25" x14ac:dyDescent="0.2">
      <c r="A326" s="21"/>
      <c r="B326" s="22"/>
      <c r="C326" s="22" t="s">
        <v>1037</v>
      </c>
      <c r="D326" s="23"/>
      <c r="E326" s="10"/>
      <c r="F326" s="25">
        <f>Source!AM165</f>
        <v>0.92</v>
      </c>
      <c r="G326" s="24" t="str">
        <f>Source!DE165</f>
        <v>*1,25</v>
      </c>
      <c r="H326" s="10">
        <f>Source!AV165</f>
        <v>1</v>
      </c>
      <c r="I326" s="26">
        <f>ROUND((Source!AD165*Source!AV165)*Source!I165, 2)</f>
        <v>7.26</v>
      </c>
      <c r="J326" s="10">
        <f>IF(Source!BB165&lt;&gt; 0, Source!BB165, 1)</f>
        <v>7.98</v>
      </c>
      <c r="K326" s="26">
        <f>Source!Q165</f>
        <v>57.91</v>
      </c>
    </row>
    <row r="327" spans="1:27" ht="14.25" x14ac:dyDescent="0.2">
      <c r="A327" s="21"/>
      <c r="B327" s="22"/>
      <c r="C327" s="22" t="s">
        <v>1038</v>
      </c>
      <c r="D327" s="23"/>
      <c r="E327" s="10"/>
      <c r="F327" s="25">
        <f>Source!AN165</f>
        <v>0.18</v>
      </c>
      <c r="G327" s="24" t="str">
        <f>Source!DF165</f>
        <v>*1,25</v>
      </c>
      <c r="H327" s="10">
        <f>Source!AV165</f>
        <v>1</v>
      </c>
      <c r="I327" s="27">
        <f>ROUND((Source!AE165*Source!AV165)*Source!I165, 2)</f>
        <v>1.42</v>
      </c>
      <c r="J327" s="10">
        <f>IF(Source!BS165&lt;&gt; 0, Source!BS165, 1)</f>
        <v>1</v>
      </c>
      <c r="K327" s="27">
        <f>Source!R165</f>
        <v>1.42</v>
      </c>
      <c r="W327">
        <f>I327</f>
        <v>1.42</v>
      </c>
    </row>
    <row r="328" spans="1:27" ht="28.5" x14ac:dyDescent="0.2">
      <c r="A328" s="21" t="str">
        <f>Source!E166</f>
        <v>26,1</v>
      </c>
      <c r="B328" s="22" t="str">
        <f>Source!F166</f>
        <v>1.1-1-2493</v>
      </c>
      <c r="C328" s="22" t="str">
        <f>Source!G166</f>
        <v>Пленка полиэтиленовая, толщина 0,2 - 0,3 мм</v>
      </c>
      <c r="D328" s="23" t="str">
        <f>Source!H166</f>
        <v>м2</v>
      </c>
      <c r="E328" s="10">
        <f>Source!I166</f>
        <v>772.35623999999996</v>
      </c>
      <c r="F328" s="25">
        <f>Source!AK166</f>
        <v>8.1300000000000008</v>
      </c>
      <c r="G328" s="28" t="s">
        <v>3</v>
      </c>
      <c r="H328" s="10">
        <f>Source!AW166</f>
        <v>1</v>
      </c>
      <c r="I328" s="26">
        <f>ROUND((Source!AC166*Source!AW166)*Source!I166, 2)+ROUND((Source!AD166*Source!AV166)*Source!I166, 2)+ROUND((Source!AF166*Source!AV166)*Source!I166, 2)</f>
        <v>6279.26</v>
      </c>
      <c r="J328" s="10">
        <f>IF(Source!BC166&lt;&gt; 0, Source!BC166, 1)</f>
        <v>0.93</v>
      </c>
      <c r="K328" s="26">
        <f>Source!O166</f>
        <v>5839.71</v>
      </c>
      <c r="Q328">
        <f>ROUND((Source!DN166/100)*ROUND((Source!AF166*Source!AV166)*Source!I166, 2), 2)</f>
        <v>0</v>
      </c>
      <c r="R328">
        <f>Source!X166</f>
        <v>0</v>
      </c>
      <c r="S328">
        <f>ROUND((Source!DO166/100)*ROUND((Source!AF166*Source!AV166)*Source!I166, 2), 2)</f>
        <v>0</v>
      </c>
      <c r="T328">
        <f>Source!Y166</f>
        <v>0</v>
      </c>
      <c r="U328">
        <f>ROUND((175/100)*ROUND((Source!AE166*Source!AV166)*Source!I166, 2), 2)</f>
        <v>0</v>
      </c>
      <c r="V328">
        <f>ROUND((167/100)*ROUND(Source!CS166*Source!I166, 2), 2)</f>
        <v>0</v>
      </c>
      <c r="X328">
        <f>IF(Source!BI166&lt;=1,I328, 0)</f>
        <v>6279.26</v>
      </c>
      <c r="Y328">
        <f>IF(Source!BI166=2,I328, 0)</f>
        <v>0</v>
      </c>
      <c r="Z328">
        <f>IF(Source!BI166=3,I328, 0)</f>
        <v>0</v>
      </c>
      <c r="AA328">
        <f>IF(Source!BI166=4,I328, 0)</f>
        <v>0</v>
      </c>
    </row>
    <row r="329" spans="1:27" ht="14.25" x14ac:dyDescent="0.2">
      <c r="A329" s="21"/>
      <c r="B329" s="22"/>
      <c r="C329" s="22" t="s">
        <v>1040</v>
      </c>
      <c r="D329" s="23" t="s">
        <v>1041</v>
      </c>
      <c r="E329" s="10">
        <f>Source!DN165</f>
        <v>104</v>
      </c>
      <c r="F329" s="25"/>
      <c r="G329" s="24"/>
      <c r="H329" s="10"/>
      <c r="I329" s="26">
        <f>SUM(Q324:Q328)</f>
        <v>290.77999999999997</v>
      </c>
      <c r="J329" s="10">
        <f>Source!BZ165</f>
        <v>90</v>
      </c>
      <c r="K329" s="26">
        <f>SUM(R324:R328)</f>
        <v>4667.88</v>
      </c>
    </row>
    <row r="330" spans="1:27" ht="14.25" x14ac:dyDescent="0.2">
      <c r="A330" s="21"/>
      <c r="B330" s="22"/>
      <c r="C330" s="22" t="s">
        <v>1042</v>
      </c>
      <c r="D330" s="23" t="s">
        <v>1041</v>
      </c>
      <c r="E330" s="10">
        <f>Source!DO165</f>
        <v>70</v>
      </c>
      <c r="F330" s="25"/>
      <c r="G330" s="24"/>
      <c r="H330" s="10"/>
      <c r="I330" s="26">
        <f>SUM(S324:S329)</f>
        <v>195.72</v>
      </c>
      <c r="J330" s="10">
        <f>Source!CA165</f>
        <v>44</v>
      </c>
      <c r="K330" s="26">
        <f>SUM(T324:T329)</f>
        <v>2282.0700000000002</v>
      </c>
    </row>
    <row r="331" spans="1:27" ht="14.25" x14ac:dyDescent="0.2">
      <c r="A331" s="21"/>
      <c r="B331" s="22"/>
      <c r="C331" s="22" t="s">
        <v>1043</v>
      </c>
      <c r="D331" s="23" t="s">
        <v>1041</v>
      </c>
      <c r="E331" s="10">
        <f>175</f>
        <v>175</v>
      </c>
      <c r="F331" s="25"/>
      <c r="G331" s="24"/>
      <c r="H331" s="10"/>
      <c r="I331" s="26">
        <f>SUM(U324:U330)</f>
        <v>2.4900000000000002</v>
      </c>
      <c r="J331" s="10">
        <f>167</f>
        <v>167</v>
      </c>
      <c r="K331" s="26">
        <f>SUM(V324:V330)</f>
        <v>2.37</v>
      </c>
    </row>
    <row r="332" spans="1:27" ht="14.25" x14ac:dyDescent="0.2">
      <c r="A332" s="21"/>
      <c r="B332" s="22"/>
      <c r="C332" s="22" t="s">
        <v>1044</v>
      </c>
      <c r="D332" s="23" t="s">
        <v>1045</v>
      </c>
      <c r="E332" s="10">
        <f>Source!AQ165</f>
        <v>3.45</v>
      </c>
      <c r="F332" s="25"/>
      <c r="G332" s="24" t="str">
        <f>Source!DI165</f>
        <v>*1,15</v>
      </c>
      <c r="H332" s="10">
        <f>Source!AV165</f>
        <v>1</v>
      </c>
      <c r="I332" s="26">
        <f>Source!U165</f>
        <v>25.035321750000001</v>
      </c>
      <c r="J332" s="10"/>
      <c r="K332" s="26"/>
    </row>
    <row r="333" spans="1:27" ht="15" x14ac:dyDescent="0.25">
      <c r="A333" s="30"/>
      <c r="B333" s="30"/>
      <c r="C333" s="30"/>
      <c r="D333" s="30"/>
      <c r="E333" s="30"/>
      <c r="F333" s="30"/>
      <c r="G333" s="30"/>
      <c r="H333" s="39">
        <f>I325+I326+I329+I330+I331+SUM(I328:I328)</f>
        <v>7055.1100000000006</v>
      </c>
      <c r="I333" s="39"/>
      <c r="J333" s="39">
        <f>K325+K326+K329+K330+K331+SUM(K328:K328)</f>
        <v>18036.47</v>
      </c>
      <c r="K333" s="39"/>
      <c r="O333" s="29">
        <f>I325+I326+I329+I330+I331+SUM(I328:I328)</f>
        <v>7055.1100000000006</v>
      </c>
      <c r="P333" s="29">
        <f>K325+K326+K329+K330+K331+SUM(K328:K328)</f>
        <v>18036.47</v>
      </c>
      <c r="X333">
        <f>IF(Source!BI165&lt;=1,I325+I326+I329+I330+I331-0, 0)</f>
        <v>775.85</v>
      </c>
      <c r="Y333">
        <f>IF(Source!BI165=2,I325+I326+I329+I330+I331-0, 0)</f>
        <v>0</v>
      </c>
      <c r="Z333">
        <f>IF(Source!BI165=3,I325+I326+I329+I330+I331-0, 0)</f>
        <v>0</v>
      </c>
      <c r="AA333">
        <f>IF(Source!BI165=4,I325+I326+I329+I330+I331,0)</f>
        <v>0</v>
      </c>
    </row>
    <row r="334" spans="1:27" ht="28.5" x14ac:dyDescent="0.2">
      <c r="A334" s="21" t="str">
        <f>Source!E167</f>
        <v>27</v>
      </c>
      <c r="B334" s="22" t="str">
        <f>Source!F167</f>
        <v>3.11-10-1</v>
      </c>
      <c r="C334" s="22" t="str">
        <f>Source!G167</f>
        <v>Устройство стяжек цементных толщиной 20 мм</v>
      </c>
      <c r="D334" s="23" t="str">
        <f>Source!H167</f>
        <v>100 м2 стяжки</v>
      </c>
      <c r="E334" s="10">
        <f>Source!I167</f>
        <v>6.3101000000000003</v>
      </c>
      <c r="F334" s="25"/>
      <c r="G334" s="24"/>
      <c r="H334" s="10"/>
      <c r="I334" s="26"/>
      <c r="J334" s="10"/>
      <c r="K334" s="26"/>
      <c r="Q334">
        <f>ROUND((Source!DN167/100)*ROUND((Source!AF167*Source!AV167)*Source!I167, 2), 2)</f>
        <v>1832.91</v>
      </c>
      <c r="R334">
        <f>Source!X167</f>
        <v>29423.5</v>
      </c>
      <c r="S334">
        <f>ROUND((Source!DO167/100)*ROUND((Source!AF167*Source!AV167)*Source!I167, 2), 2)</f>
        <v>1233.69</v>
      </c>
      <c r="T334">
        <f>Source!Y167</f>
        <v>14384.82</v>
      </c>
      <c r="U334">
        <f>ROUND((175/100)*ROUND((Source!AE167*Source!AV167)*Source!I167, 2), 2)</f>
        <v>4.29</v>
      </c>
      <c r="V334">
        <f>ROUND((167/100)*ROUND(Source!CS167*Source!I167, 2), 2)</f>
        <v>4.09</v>
      </c>
    </row>
    <row r="335" spans="1:27" ht="14.25" x14ac:dyDescent="0.2">
      <c r="A335" s="21"/>
      <c r="B335" s="22"/>
      <c r="C335" s="22" t="s">
        <v>1036</v>
      </c>
      <c r="D335" s="23"/>
      <c r="E335" s="10"/>
      <c r="F335" s="25">
        <f>Source!AO167</f>
        <v>242.87</v>
      </c>
      <c r="G335" s="24" t="str">
        <f>Source!DG167</f>
        <v>*1,15</v>
      </c>
      <c r="H335" s="10">
        <f>Source!AV167</f>
        <v>1</v>
      </c>
      <c r="I335" s="26">
        <f>ROUND((Source!AF167*Source!AV167)*Source!I167, 2)</f>
        <v>1762.41</v>
      </c>
      <c r="J335" s="10">
        <f>IF(Source!BA167&lt;&gt; 0, Source!BA167, 1)</f>
        <v>18.55</v>
      </c>
      <c r="K335" s="26">
        <f>Source!S167</f>
        <v>32692.78</v>
      </c>
      <c r="W335">
        <f>I335</f>
        <v>1762.41</v>
      </c>
    </row>
    <row r="336" spans="1:27" ht="14.25" x14ac:dyDescent="0.2">
      <c r="A336" s="21"/>
      <c r="B336" s="22"/>
      <c r="C336" s="22" t="s">
        <v>1037</v>
      </c>
      <c r="D336" s="23"/>
      <c r="E336" s="10"/>
      <c r="F336" s="25">
        <f>Source!AM167</f>
        <v>12.59</v>
      </c>
      <c r="G336" s="24" t="str">
        <f>Source!DE167</f>
        <v>*1,25</v>
      </c>
      <c r="H336" s="10">
        <f>Source!AV167</f>
        <v>1</v>
      </c>
      <c r="I336" s="26">
        <f>ROUND((Source!AD167*Source!AV167)*Source!I167, 2)</f>
        <v>99.31</v>
      </c>
      <c r="J336" s="10">
        <f>IF(Source!BB167&lt;&gt; 0, Source!BB167, 1)</f>
        <v>1.33</v>
      </c>
      <c r="K336" s="26">
        <f>Source!Q167</f>
        <v>132.08000000000001</v>
      </c>
    </row>
    <row r="337" spans="1:27" ht="14.25" x14ac:dyDescent="0.2">
      <c r="A337" s="21"/>
      <c r="B337" s="22"/>
      <c r="C337" s="22" t="s">
        <v>1038</v>
      </c>
      <c r="D337" s="23"/>
      <c r="E337" s="10"/>
      <c r="F337" s="25">
        <f>Source!AN167</f>
        <v>0.31</v>
      </c>
      <c r="G337" s="24" t="str">
        <f>Source!DF167</f>
        <v>*1,25</v>
      </c>
      <c r="H337" s="10">
        <f>Source!AV167</f>
        <v>1</v>
      </c>
      <c r="I337" s="27">
        <f>ROUND((Source!AE167*Source!AV167)*Source!I167, 2)</f>
        <v>2.4500000000000002</v>
      </c>
      <c r="J337" s="10">
        <f>IF(Source!BS167&lt;&gt; 0, Source!BS167, 1)</f>
        <v>1</v>
      </c>
      <c r="K337" s="27">
        <f>Source!R167</f>
        <v>2.4500000000000002</v>
      </c>
      <c r="W337">
        <f>I337</f>
        <v>2.4500000000000002</v>
      </c>
    </row>
    <row r="338" spans="1:27" ht="14.25" x14ac:dyDescent="0.2">
      <c r="A338" s="21"/>
      <c r="B338" s="22"/>
      <c r="C338" s="22" t="s">
        <v>1039</v>
      </c>
      <c r="D338" s="23"/>
      <c r="E338" s="10"/>
      <c r="F338" s="25">
        <f>Source!AL167</f>
        <v>24.75</v>
      </c>
      <c r="G338" s="24" t="str">
        <f>Source!DD167</f>
        <v/>
      </c>
      <c r="H338" s="10">
        <f>Source!AW167</f>
        <v>1</v>
      </c>
      <c r="I338" s="26">
        <f>ROUND((Source!AC167*Source!AW167)*Source!I167, 2)</f>
        <v>156.16999999999999</v>
      </c>
      <c r="J338" s="10">
        <f>IF(Source!BC167&lt;&gt; 0, Source!BC167, 1)</f>
        <v>4.24</v>
      </c>
      <c r="K338" s="26">
        <f>Source!P167</f>
        <v>662.18</v>
      </c>
    </row>
    <row r="339" spans="1:27" ht="14.25" x14ac:dyDescent="0.2">
      <c r="A339" s="21" t="str">
        <f>Source!E168</f>
        <v>27,1</v>
      </c>
      <c r="B339" s="22" t="str">
        <f>Source!F168</f>
        <v>1.3-2-6</v>
      </c>
      <c r="C339" s="22" t="str">
        <f>Source!G168</f>
        <v>Растворы цементные, марка 150</v>
      </c>
      <c r="D339" s="23" t="str">
        <f>Source!H168</f>
        <v>м3</v>
      </c>
      <c r="E339" s="10">
        <f>Source!I168</f>
        <v>12.872604000000001</v>
      </c>
      <c r="F339" s="25">
        <f>Source!AK168</f>
        <v>478.96</v>
      </c>
      <c r="G339" s="28" t="s">
        <v>3</v>
      </c>
      <c r="H339" s="10">
        <f>Source!AW168</f>
        <v>1</v>
      </c>
      <c r="I339" s="26">
        <f>ROUND((Source!AC168*Source!AW168)*Source!I168, 2)+ROUND((Source!AD168*Source!AV168)*Source!I168, 2)+ROUND((Source!AF168*Source!AV168)*Source!I168, 2)</f>
        <v>6165.46</v>
      </c>
      <c r="J339" s="10">
        <f>IF(Source!BC168&lt;&gt; 0, Source!BC168, 1)</f>
        <v>6.54</v>
      </c>
      <c r="K339" s="26">
        <f>Source!O168</f>
        <v>40322.120000000003</v>
      </c>
      <c r="Q339">
        <f>ROUND((Source!DN168/100)*ROUND((Source!AF168*Source!AV168)*Source!I168, 2), 2)</f>
        <v>0</v>
      </c>
      <c r="R339">
        <f>Source!X168</f>
        <v>0</v>
      </c>
      <c r="S339">
        <f>ROUND((Source!DO168/100)*ROUND((Source!AF168*Source!AV168)*Source!I168, 2), 2)</f>
        <v>0</v>
      </c>
      <c r="T339">
        <f>Source!Y168</f>
        <v>0</v>
      </c>
      <c r="U339">
        <f>ROUND((175/100)*ROUND((Source!AE168*Source!AV168)*Source!I168, 2), 2)</f>
        <v>0</v>
      </c>
      <c r="V339">
        <f>ROUND((167/100)*ROUND(Source!CS168*Source!I168, 2), 2)</f>
        <v>0</v>
      </c>
      <c r="X339">
        <f>IF(Source!BI168&lt;=1,I339, 0)</f>
        <v>6165.46</v>
      </c>
      <c r="Y339">
        <f>IF(Source!BI168=2,I339, 0)</f>
        <v>0</v>
      </c>
      <c r="Z339">
        <f>IF(Source!BI168=3,I339, 0)</f>
        <v>0</v>
      </c>
      <c r="AA339">
        <f>IF(Source!BI168=4,I339, 0)</f>
        <v>0</v>
      </c>
    </row>
    <row r="340" spans="1:27" ht="14.25" x14ac:dyDescent="0.2">
      <c r="A340" s="21"/>
      <c r="B340" s="22"/>
      <c r="C340" s="22" t="s">
        <v>1040</v>
      </c>
      <c r="D340" s="23" t="s">
        <v>1041</v>
      </c>
      <c r="E340" s="10">
        <f>Source!DN167</f>
        <v>104</v>
      </c>
      <c r="F340" s="25"/>
      <c r="G340" s="24"/>
      <c r="H340" s="10"/>
      <c r="I340" s="26">
        <f>SUM(Q334:Q339)</f>
        <v>1832.91</v>
      </c>
      <c r="J340" s="10">
        <f>Source!BZ167</f>
        <v>90</v>
      </c>
      <c r="K340" s="26">
        <f>SUM(R334:R339)</f>
        <v>29423.5</v>
      </c>
    </row>
    <row r="341" spans="1:27" ht="14.25" x14ac:dyDescent="0.2">
      <c r="A341" s="21"/>
      <c r="B341" s="22"/>
      <c r="C341" s="22" t="s">
        <v>1042</v>
      </c>
      <c r="D341" s="23" t="s">
        <v>1041</v>
      </c>
      <c r="E341" s="10">
        <f>Source!DO167</f>
        <v>70</v>
      </c>
      <c r="F341" s="25"/>
      <c r="G341" s="24"/>
      <c r="H341" s="10"/>
      <c r="I341" s="26">
        <f>SUM(S334:S340)</f>
        <v>1233.69</v>
      </c>
      <c r="J341" s="10">
        <f>Source!CA167</f>
        <v>44</v>
      </c>
      <c r="K341" s="26">
        <f>SUM(T334:T340)</f>
        <v>14384.82</v>
      </c>
    </row>
    <row r="342" spans="1:27" ht="14.25" x14ac:dyDescent="0.2">
      <c r="A342" s="21"/>
      <c r="B342" s="22"/>
      <c r="C342" s="22" t="s">
        <v>1043</v>
      </c>
      <c r="D342" s="23" t="s">
        <v>1041</v>
      </c>
      <c r="E342" s="10">
        <f>175</f>
        <v>175</v>
      </c>
      <c r="F342" s="25"/>
      <c r="G342" s="24"/>
      <c r="H342" s="10"/>
      <c r="I342" s="26">
        <f>SUM(U334:U341)</f>
        <v>4.29</v>
      </c>
      <c r="J342" s="10">
        <f>167</f>
        <v>167</v>
      </c>
      <c r="K342" s="26">
        <f>SUM(V334:V341)</f>
        <v>4.09</v>
      </c>
    </row>
    <row r="343" spans="1:27" ht="14.25" x14ac:dyDescent="0.2">
      <c r="A343" s="21"/>
      <c r="B343" s="22"/>
      <c r="C343" s="22" t="s">
        <v>1044</v>
      </c>
      <c r="D343" s="23" t="s">
        <v>1045</v>
      </c>
      <c r="E343" s="10">
        <f>Source!AQ167</f>
        <v>23.33</v>
      </c>
      <c r="F343" s="25"/>
      <c r="G343" s="24" t="str">
        <f>Source!DI167</f>
        <v>*1,15</v>
      </c>
      <c r="H343" s="10">
        <f>Source!AV167</f>
        <v>1</v>
      </c>
      <c r="I343" s="26">
        <f>Source!U167</f>
        <v>169.29682794999999</v>
      </c>
      <c r="J343" s="10"/>
      <c r="K343" s="26"/>
    </row>
    <row r="344" spans="1:27" ht="15" x14ac:dyDescent="0.25">
      <c r="A344" s="30"/>
      <c r="B344" s="30"/>
      <c r="C344" s="30"/>
      <c r="D344" s="30"/>
      <c r="E344" s="30"/>
      <c r="F344" s="30"/>
      <c r="G344" s="30"/>
      <c r="H344" s="39">
        <f>I335+I336+I338+I340+I341+I342+SUM(I339:I339)</f>
        <v>11254.24</v>
      </c>
      <c r="I344" s="39"/>
      <c r="J344" s="39">
        <f>K335+K336+K338+K340+K341+K342+SUM(K339:K339)</f>
        <v>117621.57</v>
      </c>
      <c r="K344" s="39"/>
      <c r="O344" s="29">
        <f>I335+I336+I338+I340+I341+I342+SUM(I339:I339)</f>
        <v>11254.24</v>
      </c>
      <c r="P344" s="29">
        <f>K335+K336+K338+K340+K341+K342+SUM(K339:K339)</f>
        <v>117621.57</v>
      </c>
      <c r="X344">
        <f>IF(Source!BI167&lt;=1,I335+I336+I338+I340+I341+I342-0, 0)</f>
        <v>5088.78</v>
      </c>
      <c r="Y344">
        <f>IF(Source!BI167=2,I335+I336+I338+I340+I341+I342-0, 0)</f>
        <v>0</v>
      </c>
      <c r="Z344">
        <f>IF(Source!BI167=3,I335+I336+I338+I340+I341+I342-0, 0)</f>
        <v>0</v>
      </c>
      <c r="AA344">
        <f>IF(Source!BI167=4,I335+I336+I338+I340+I341+I342,0)</f>
        <v>0</v>
      </c>
    </row>
    <row r="345" spans="1:27" ht="42.75" x14ac:dyDescent="0.2">
      <c r="A345" s="21" t="str">
        <f>Source!E169</f>
        <v>28</v>
      </c>
      <c r="B345" s="22" t="str">
        <f>Source!F169</f>
        <v>3.11-10-2</v>
      </c>
      <c r="C345" s="22" t="str">
        <f>Source!G169</f>
        <v>Добавляется или исключается на каждые 5 мм изменения толщины стяжки к позиции 3.11-10-1</v>
      </c>
      <c r="D345" s="23" t="str">
        <f>Source!H169</f>
        <v>100 м2 стяжки</v>
      </c>
      <c r="E345" s="10">
        <f>Source!I169</f>
        <v>6.3101000000000003</v>
      </c>
      <c r="F345" s="25"/>
      <c r="G345" s="24"/>
      <c r="H345" s="10"/>
      <c r="I345" s="26"/>
      <c r="J345" s="10"/>
      <c r="K345" s="26"/>
      <c r="Q345">
        <f>ROUND((Source!DN169/100)*ROUND((Source!AF169*Source!AV169)*Source!I169, 2), 2)</f>
        <v>135.84</v>
      </c>
      <c r="R345">
        <f>Source!X169</f>
        <v>2180.6799999999998</v>
      </c>
      <c r="S345">
        <f>ROUND((Source!DO169/100)*ROUND((Source!AF169*Source!AV169)*Source!I169, 2), 2)</f>
        <v>91.43</v>
      </c>
      <c r="T345">
        <f>Source!Y169</f>
        <v>1066.1099999999999</v>
      </c>
      <c r="U345">
        <f>ROUND((175/100)*ROUND((Source!AE169*Source!AV169)*Source!I169, 2), 2)</f>
        <v>4.41</v>
      </c>
      <c r="V345">
        <f>ROUND((167/100)*ROUND(Source!CS169*Source!I169, 2), 2)</f>
        <v>4.21</v>
      </c>
    </row>
    <row r="346" spans="1:27" ht="14.25" x14ac:dyDescent="0.2">
      <c r="A346" s="21"/>
      <c r="B346" s="22"/>
      <c r="C346" s="22" t="s">
        <v>1036</v>
      </c>
      <c r="D346" s="23"/>
      <c r="E346" s="10"/>
      <c r="F346" s="25">
        <f>Source!AO169</f>
        <v>4.5</v>
      </c>
      <c r="G346" s="24" t="str">
        <f>Source!DG169</f>
        <v>*1,15*4</v>
      </c>
      <c r="H346" s="10">
        <f>Source!AV169</f>
        <v>1</v>
      </c>
      <c r="I346" s="26">
        <f>ROUND((Source!AF169*Source!AV169)*Source!I169, 2)</f>
        <v>130.62</v>
      </c>
      <c r="J346" s="10">
        <f>IF(Source!BA169&lt;&gt; 0, Source!BA169, 1)</f>
        <v>18.55</v>
      </c>
      <c r="K346" s="26">
        <f>Source!S169</f>
        <v>2422.98</v>
      </c>
      <c r="W346">
        <f>I346</f>
        <v>130.62</v>
      </c>
    </row>
    <row r="347" spans="1:27" ht="14.25" x14ac:dyDescent="0.2">
      <c r="A347" s="21"/>
      <c r="B347" s="22"/>
      <c r="C347" s="22" t="s">
        <v>1037</v>
      </c>
      <c r="D347" s="23"/>
      <c r="E347" s="10"/>
      <c r="F347" s="25">
        <f>Source!AM169</f>
        <v>3.22</v>
      </c>
      <c r="G347" s="24" t="str">
        <f>Source!DE169</f>
        <v>*1,25*4</v>
      </c>
      <c r="H347" s="10">
        <f>Source!AV169</f>
        <v>1</v>
      </c>
      <c r="I347" s="26">
        <f>ROUND((Source!AD169*Source!AV169)*Source!I169, 2)</f>
        <v>101.59</v>
      </c>
      <c r="J347" s="10">
        <f>IF(Source!BB169&lt;&gt; 0, Source!BB169, 1)</f>
        <v>1.33</v>
      </c>
      <c r="K347" s="26">
        <f>Source!Q169</f>
        <v>135.12</v>
      </c>
    </row>
    <row r="348" spans="1:27" ht="14.25" x14ac:dyDescent="0.2">
      <c r="A348" s="21"/>
      <c r="B348" s="22"/>
      <c r="C348" s="22" t="s">
        <v>1038</v>
      </c>
      <c r="D348" s="23"/>
      <c r="E348" s="10"/>
      <c r="F348" s="25">
        <f>Source!AN169</f>
        <v>0.08</v>
      </c>
      <c r="G348" s="24" t="str">
        <f>Source!DF169</f>
        <v>*1,25*4</v>
      </c>
      <c r="H348" s="10">
        <f>Source!AV169</f>
        <v>1</v>
      </c>
      <c r="I348" s="27">
        <f>ROUND((Source!AE169*Source!AV169)*Source!I169, 2)</f>
        <v>2.52</v>
      </c>
      <c r="J348" s="10">
        <f>IF(Source!BS169&lt;&gt; 0, Source!BS169, 1)</f>
        <v>1</v>
      </c>
      <c r="K348" s="27">
        <f>Source!R169</f>
        <v>2.52</v>
      </c>
      <c r="W348">
        <f>I348</f>
        <v>2.52</v>
      </c>
    </row>
    <row r="349" spans="1:27" ht="14.25" x14ac:dyDescent="0.2">
      <c r="A349" s="21" t="str">
        <f>Source!E170</f>
        <v>28,1</v>
      </c>
      <c r="B349" s="22" t="str">
        <f>Source!F170</f>
        <v>1.3-2-6</v>
      </c>
      <c r="C349" s="22" t="str">
        <f>Source!G170</f>
        <v>Растворы цементные, марка 150</v>
      </c>
      <c r="D349" s="23" t="str">
        <f>Source!H170</f>
        <v>м3</v>
      </c>
      <c r="E349" s="10">
        <f>Source!I170</f>
        <v>12.872604000000001</v>
      </c>
      <c r="F349" s="25">
        <f>Source!AK170</f>
        <v>478.96</v>
      </c>
      <c r="G349" s="28" t="s">
        <v>3</v>
      </c>
      <c r="H349" s="10">
        <f>Source!AW170</f>
        <v>1</v>
      </c>
      <c r="I349" s="26">
        <f>ROUND((Source!AC170*Source!AW170)*Source!I170, 2)+ROUND((Source!AD170*Source!AV170)*Source!I170, 2)+ROUND((Source!AF170*Source!AV170)*Source!I170, 2)</f>
        <v>6165.46</v>
      </c>
      <c r="J349" s="10">
        <f>IF(Source!BC170&lt;&gt; 0, Source!BC170, 1)</f>
        <v>6.54</v>
      </c>
      <c r="K349" s="26">
        <f>Source!O170</f>
        <v>40322.120000000003</v>
      </c>
      <c r="Q349">
        <f>ROUND((Source!DN170/100)*ROUND((Source!AF170*Source!AV170)*Source!I170, 2), 2)</f>
        <v>0</v>
      </c>
      <c r="R349">
        <f>Source!X170</f>
        <v>0</v>
      </c>
      <c r="S349">
        <f>ROUND((Source!DO170/100)*ROUND((Source!AF170*Source!AV170)*Source!I170, 2), 2)</f>
        <v>0</v>
      </c>
      <c r="T349">
        <f>Source!Y170</f>
        <v>0</v>
      </c>
      <c r="U349">
        <f>ROUND((175/100)*ROUND((Source!AE170*Source!AV170)*Source!I170, 2), 2)</f>
        <v>0</v>
      </c>
      <c r="V349">
        <f>ROUND((167/100)*ROUND(Source!CS170*Source!I170, 2), 2)</f>
        <v>0</v>
      </c>
      <c r="X349">
        <f>IF(Source!BI170&lt;=1,I349, 0)</f>
        <v>6165.46</v>
      </c>
      <c r="Y349">
        <f>IF(Source!BI170=2,I349, 0)</f>
        <v>0</v>
      </c>
      <c r="Z349">
        <f>IF(Source!BI170=3,I349, 0)</f>
        <v>0</v>
      </c>
      <c r="AA349">
        <f>IF(Source!BI170=4,I349, 0)</f>
        <v>0</v>
      </c>
    </row>
    <row r="350" spans="1:27" ht="14.25" x14ac:dyDescent="0.2">
      <c r="A350" s="21"/>
      <c r="B350" s="22"/>
      <c r="C350" s="22" t="s">
        <v>1040</v>
      </c>
      <c r="D350" s="23" t="s">
        <v>1041</v>
      </c>
      <c r="E350" s="10">
        <f>Source!DN169</f>
        <v>104</v>
      </c>
      <c r="F350" s="25"/>
      <c r="G350" s="24"/>
      <c r="H350" s="10"/>
      <c r="I350" s="26">
        <f>SUM(Q345:Q349)</f>
        <v>135.84</v>
      </c>
      <c r="J350" s="10">
        <f>Source!BZ169</f>
        <v>90</v>
      </c>
      <c r="K350" s="26">
        <f>SUM(R345:R349)</f>
        <v>2180.6799999999998</v>
      </c>
    </row>
    <row r="351" spans="1:27" ht="14.25" x14ac:dyDescent="0.2">
      <c r="A351" s="21"/>
      <c r="B351" s="22"/>
      <c r="C351" s="22" t="s">
        <v>1042</v>
      </c>
      <c r="D351" s="23" t="s">
        <v>1041</v>
      </c>
      <c r="E351" s="10">
        <f>Source!DO169</f>
        <v>70</v>
      </c>
      <c r="F351" s="25"/>
      <c r="G351" s="24"/>
      <c r="H351" s="10"/>
      <c r="I351" s="26">
        <f>SUM(S345:S350)</f>
        <v>91.43</v>
      </c>
      <c r="J351" s="10">
        <f>Source!CA169</f>
        <v>44</v>
      </c>
      <c r="K351" s="26">
        <f>SUM(T345:T350)</f>
        <v>1066.1099999999999</v>
      </c>
    </row>
    <row r="352" spans="1:27" ht="14.25" x14ac:dyDescent="0.2">
      <c r="A352" s="21"/>
      <c r="B352" s="22"/>
      <c r="C352" s="22" t="s">
        <v>1043</v>
      </c>
      <c r="D352" s="23" t="s">
        <v>1041</v>
      </c>
      <c r="E352" s="10">
        <f>175</f>
        <v>175</v>
      </c>
      <c r="F352" s="25"/>
      <c r="G352" s="24"/>
      <c r="H352" s="10"/>
      <c r="I352" s="26">
        <f>SUM(U345:U351)</f>
        <v>4.41</v>
      </c>
      <c r="J352" s="10">
        <f>167</f>
        <v>167</v>
      </c>
      <c r="K352" s="26">
        <f>SUM(V345:V351)</f>
        <v>4.21</v>
      </c>
    </row>
    <row r="353" spans="1:27" ht="14.25" x14ac:dyDescent="0.2">
      <c r="A353" s="21"/>
      <c r="B353" s="22"/>
      <c r="C353" s="22" t="s">
        <v>1044</v>
      </c>
      <c r="D353" s="23" t="s">
        <v>1045</v>
      </c>
      <c r="E353" s="10">
        <f>Source!AQ169</f>
        <v>0.44</v>
      </c>
      <c r="F353" s="25"/>
      <c r="G353" s="24" t="str">
        <f>Source!DI169</f>
        <v>*1,15*4</v>
      </c>
      <c r="H353" s="10">
        <f>Source!AV169</f>
        <v>1</v>
      </c>
      <c r="I353" s="26">
        <f>Source!U169</f>
        <v>12.771642400000001</v>
      </c>
      <c r="J353" s="10"/>
      <c r="K353" s="26"/>
    </row>
    <row r="354" spans="1:27" ht="15" x14ac:dyDescent="0.25">
      <c r="A354" s="30"/>
      <c r="B354" s="30"/>
      <c r="C354" s="30"/>
      <c r="D354" s="30"/>
      <c r="E354" s="30"/>
      <c r="F354" s="30"/>
      <c r="G354" s="30"/>
      <c r="H354" s="39">
        <f>I346+I347+I350+I351+I352+SUM(I349:I349)</f>
        <v>6629.35</v>
      </c>
      <c r="I354" s="39"/>
      <c r="J354" s="39">
        <f>K346+K347+K350+K351+K352+SUM(K349:K349)</f>
        <v>46131.22</v>
      </c>
      <c r="K354" s="39"/>
      <c r="O354" s="29">
        <f>I346+I347+I350+I351+I352+SUM(I349:I349)</f>
        <v>6629.35</v>
      </c>
      <c r="P354" s="29">
        <f>K346+K347+K350+K351+K352+SUM(K349:K349)</f>
        <v>46131.22</v>
      </c>
      <c r="X354">
        <f>IF(Source!BI169&lt;=1,I346+I347+I350+I351+I352-0, 0)</f>
        <v>463.89000000000004</v>
      </c>
      <c r="Y354">
        <f>IF(Source!BI169=2,I346+I347+I350+I351+I352-0, 0)</f>
        <v>0</v>
      </c>
      <c r="Z354">
        <f>IF(Source!BI169=3,I346+I347+I350+I351+I352-0, 0)</f>
        <v>0</v>
      </c>
      <c r="AA354">
        <f>IF(Source!BI169=4,I346+I347+I350+I351+I352,0)</f>
        <v>0</v>
      </c>
    </row>
    <row r="355" spans="1:27" ht="28.5" x14ac:dyDescent="0.2">
      <c r="A355" s="21" t="str">
        <f>Source!E171</f>
        <v>29</v>
      </c>
      <c r="B355" s="22" t="str">
        <f>Source!F171</f>
        <v>3.6-6-10</v>
      </c>
      <c r="C355" s="22" t="str">
        <f>Source!G171</f>
        <v>Армирование подстилающих слоев и набетонок</v>
      </c>
      <c r="D355" s="23" t="str">
        <f>Source!H171</f>
        <v>1 Т</v>
      </c>
      <c r="E355" s="10">
        <f>Source!I171</f>
        <v>1.7667999999999999</v>
      </c>
      <c r="F355" s="25"/>
      <c r="G355" s="24"/>
      <c r="H355" s="10"/>
      <c r="I355" s="26"/>
      <c r="J355" s="10"/>
      <c r="K355" s="26"/>
      <c r="Q355">
        <f>ROUND((Source!DN171/100)*ROUND((Source!AF171*Source!AV171)*Source!I171, 2), 2)</f>
        <v>232.6</v>
      </c>
      <c r="R355">
        <f>Source!X171</f>
        <v>3654.81</v>
      </c>
      <c r="S355">
        <f>ROUND((Source!DO171/100)*ROUND((Source!AF171*Source!AV171)*Source!I171, 2), 2)</f>
        <v>191.56</v>
      </c>
      <c r="T355">
        <f>Source!Y171</f>
        <v>2233.4899999999998</v>
      </c>
      <c r="U355">
        <f>ROUND((175/100)*ROUND((Source!AE171*Source!AV171)*Source!I171, 2), 2)</f>
        <v>28.49</v>
      </c>
      <c r="V355">
        <f>ROUND((167/100)*ROUND(Source!CS171*Source!I171, 2), 2)</f>
        <v>27.19</v>
      </c>
    </row>
    <row r="356" spans="1:27" ht="14.25" x14ac:dyDescent="0.2">
      <c r="A356" s="21"/>
      <c r="B356" s="22"/>
      <c r="C356" s="22" t="s">
        <v>1036</v>
      </c>
      <c r="D356" s="23"/>
      <c r="E356" s="10"/>
      <c r="F356" s="25">
        <f>Source!AO171</f>
        <v>134.68</v>
      </c>
      <c r="G356" s="24" t="str">
        <f>Source!DG171</f>
        <v>*1,15</v>
      </c>
      <c r="H356" s="10">
        <f>Source!AV171</f>
        <v>1</v>
      </c>
      <c r="I356" s="26">
        <f>ROUND((Source!AF171*Source!AV171)*Source!I171, 2)</f>
        <v>273.64999999999998</v>
      </c>
      <c r="J356" s="10">
        <f>IF(Source!BA171&lt;&gt; 0, Source!BA171, 1)</f>
        <v>18.55</v>
      </c>
      <c r="K356" s="26">
        <f>Source!S171</f>
        <v>5076.12</v>
      </c>
      <c r="W356">
        <f>I356</f>
        <v>273.64999999999998</v>
      </c>
    </row>
    <row r="357" spans="1:27" ht="14.25" x14ac:dyDescent="0.2">
      <c r="A357" s="21"/>
      <c r="B357" s="22"/>
      <c r="C357" s="22" t="s">
        <v>1037</v>
      </c>
      <c r="D357" s="23"/>
      <c r="E357" s="10"/>
      <c r="F357" s="25">
        <f>Source!AM171</f>
        <v>30.68</v>
      </c>
      <c r="G357" s="24" t="str">
        <f>Source!DE171</f>
        <v>*1,25</v>
      </c>
      <c r="H357" s="10">
        <f>Source!AV171</f>
        <v>1</v>
      </c>
      <c r="I357" s="26">
        <f>ROUND((Source!AD171*Source!AV171)*Source!I171, 2)</f>
        <v>67.760000000000005</v>
      </c>
      <c r="J357" s="10">
        <f>IF(Source!BB171&lt;&gt; 0, Source!BB171, 1)</f>
        <v>7.97</v>
      </c>
      <c r="K357" s="26">
        <f>Source!Q171</f>
        <v>540.02</v>
      </c>
    </row>
    <row r="358" spans="1:27" ht="14.25" x14ac:dyDescent="0.2">
      <c r="A358" s="21"/>
      <c r="B358" s="22"/>
      <c r="C358" s="22" t="s">
        <v>1038</v>
      </c>
      <c r="D358" s="23"/>
      <c r="E358" s="10"/>
      <c r="F358" s="25">
        <f>Source!AN171</f>
        <v>7.37</v>
      </c>
      <c r="G358" s="24" t="str">
        <f>Source!DF171</f>
        <v>*1,25</v>
      </c>
      <c r="H358" s="10">
        <f>Source!AV171</f>
        <v>1</v>
      </c>
      <c r="I358" s="27">
        <f>ROUND((Source!AE171*Source!AV171)*Source!I171, 2)</f>
        <v>16.28</v>
      </c>
      <c r="J358" s="10">
        <f>IF(Source!BS171&lt;&gt; 0, Source!BS171, 1)</f>
        <v>1</v>
      </c>
      <c r="K358" s="27">
        <f>Source!R171</f>
        <v>16.28</v>
      </c>
      <c r="W358">
        <f>I358</f>
        <v>16.28</v>
      </c>
    </row>
    <row r="359" spans="1:27" ht="14.25" x14ac:dyDescent="0.2">
      <c r="A359" s="21"/>
      <c r="B359" s="22"/>
      <c r="C359" s="22" t="s">
        <v>1039</v>
      </c>
      <c r="D359" s="23"/>
      <c r="E359" s="10"/>
      <c r="F359" s="25">
        <f>Source!AL171</f>
        <v>258.91000000000003</v>
      </c>
      <c r="G359" s="24" t="str">
        <f>Source!DD171</f>
        <v/>
      </c>
      <c r="H359" s="10">
        <f>Source!AW171</f>
        <v>1</v>
      </c>
      <c r="I359" s="26">
        <f>ROUND((Source!AC171*Source!AW171)*Source!I171, 2)</f>
        <v>457.44</v>
      </c>
      <c r="J359" s="10">
        <f>IF(Source!BC171&lt;&gt; 0, Source!BC171, 1)</f>
        <v>5.39</v>
      </c>
      <c r="K359" s="26">
        <f>Source!P171</f>
        <v>2465.61</v>
      </c>
    </row>
    <row r="360" spans="1:27" ht="57" x14ac:dyDescent="0.2">
      <c r="A360" s="21" t="str">
        <f>Source!E172</f>
        <v>29,1</v>
      </c>
      <c r="B360" s="22" t="str">
        <f>Source!F172</f>
        <v>1.3-4-75</v>
      </c>
      <c r="C360" s="22" t="str">
        <f>Source!G172</f>
        <v>Каркасы и сетки арматурные плоские, собранные и сваренные (связанные) в арматурные изделия, класс ВР-I, диаметр 5 мм</v>
      </c>
      <c r="D360" s="23" t="str">
        <f>Source!H172</f>
        <v>т</v>
      </c>
      <c r="E360" s="10">
        <f>Source!I172</f>
        <v>1.7667999999999999</v>
      </c>
      <c r="F360" s="25">
        <f>Source!AK172</f>
        <v>9733.52</v>
      </c>
      <c r="G360" s="28" t="s">
        <v>3</v>
      </c>
      <c r="H360" s="10">
        <f>Source!AW172</f>
        <v>1</v>
      </c>
      <c r="I360" s="26">
        <f>ROUND((Source!AC172*Source!AW172)*Source!I172, 2)+ROUND((Source!AD172*Source!AV172)*Source!I172, 2)+ROUND((Source!AF172*Source!AV172)*Source!I172, 2)</f>
        <v>17197.18</v>
      </c>
      <c r="J360" s="10">
        <f>IF(Source!BC172&lt;&gt; 0, Source!BC172, 1)</f>
        <v>3.14</v>
      </c>
      <c r="K360" s="26">
        <f>Source!O172</f>
        <v>53999.16</v>
      </c>
      <c r="Q360">
        <f>ROUND((Source!DN172/100)*ROUND((Source!AF172*Source!AV172)*Source!I172, 2), 2)</f>
        <v>0</v>
      </c>
      <c r="R360">
        <f>Source!X172</f>
        <v>0</v>
      </c>
      <c r="S360">
        <f>ROUND((Source!DO172/100)*ROUND((Source!AF172*Source!AV172)*Source!I172, 2), 2)</f>
        <v>0</v>
      </c>
      <c r="T360">
        <f>Source!Y172</f>
        <v>0</v>
      </c>
      <c r="U360">
        <f>ROUND((175/100)*ROUND((Source!AE172*Source!AV172)*Source!I172, 2), 2)</f>
        <v>0</v>
      </c>
      <c r="V360">
        <f>ROUND((167/100)*ROUND(Source!CS172*Source!I172, 2), 2)</f>
        <v>0</v>
      </c>
      <c r="X360">
        <f>IF(Source!BI172&lt;=1,I360, 0)</f>
        <v>17197.18</v>
      </c>
      <c r="Y360">
        <f>IF(Source!BI172=2,I360, 0)</f>
        <v>0</v>
      </c>
      <c r="Z360">
        <f>IF(Source!BI172=3,I360, 0)</f>
        <v>0</v>
      </c>
      <c r="AA360">
        <f>IF(Source!BI172=4,I360, 0)</f>
        <v>0</v>
      </c>
    </row>
    <row r="361" spans="1:27" ht="14.25" x14ac:dyDescent="0.2">
      <c r="A361" s="21"/>
      <c r="B361" s="22"/>
      <c r="C361" s="22" t="s">
        <v>1040</v>
      </c>
      <c r="D361" s="23" t="s">
        <v>1041</v>
      </c>
      <c r="E361" s="10">
        <f>Source!DN171</f>
        <v>85</v>
      </c>
      <c r="F361" s="25"/>
      <c r="G361" s="24"/>
      <c r="H361" s="10"/>
      <c r="I361" s="26">
        <f>SUM(Q355:Q360)</f>
        <v>232.6</v>
      </c>
      <c r="J361" s="10">
        <f>Source!BZ171</f>
        <v>72</v>
      </c>
      <c r="K361" s="26">
        <f>SUM(R355:R360)</f>
        <v>3654.81</v>
      </c>
    </row>
    <row r="362" spans="1:27" ht="14.25" x14ac:dyDescent="0.2">
      <c r="A362" s="21"/>
      <c r="B362" s="22"/>
      <c r="C362" s="22" t="s">
        <v>1042</v>
      </c>
      <c r="D362" s="23" t="s">
        <v>1041</v>
      </c>
      <c r="E362" s="10">
        <f>Source!DO171</f>
        <v>70</v>
      </c>
      <c r="F362" s="25"/>
      <c r="G362" s="24"/>
      <c r="H362" s="10"/>
      <c r="I362" s="26">
        <f>SUM(S355:S361)</f>
        <v>191.56</v>
      </c>
      <c r="J362" s="10">
        <f>Source!CA171</f>
        <v>44</v>
      </c>
      <c r="K362" s="26">
        <f>SUM(T355:T361)</f>
        <v>2233.4899999999998</v>
      </c>
    </row>
    <row r="363" spans="1:27" ht="14.25" x14ac:dyDescent="0.2">
      <c r="A363" s="21"/>
      <c r="B363" s="22"/>
      <c r="C363" s="22" t="s">
        <v>1043</v>
      </c>
      <c r="D363" s="23" t="s">
        <v>1041</v>
      </c>
      <c r="E363" s="10">
        <f>175</f>
        <v>175</v>
      </c>
      <c r="F363" s="25"/>
      <c r="G363" s="24"/>
      <c r="H363" s="10"/>
      <c r="I363" s="26">
        <f>SUM(U355:U362)</f>
        <v>28.49</v>
      </c>
      <c r="J363" s="10">
        <f>167</f>
        <v>167</v>
      </c>
      <c r="K363" s="26">
        <f>SUM(V355:V362)</f>
        <v>27.19</v>
      </c>
    </row>
    <row r="364" spans="1:27" ht="14.25" x14ac:dyDescent="0.2">
      <c r="A364" s="21"/>
      <c r="B364" s="22"/>
      <c r="C364" s="22" t="s">
        <v>1044</v>
      </c>
      <c r="D364" s="23" t="s">
        <v>1045</v>
      </c>
      <c r="E364" s="10">
        <f>Source!AQ171</f>
        <v>11.6</v>
      </c>
      <c r="F364" s="25"/>
      <c r="G364" s="24" t="str">
        <f>Source!DI171</f>
        <v>*1,15</v>
      </c>
      <c r="H364" s="10">
        <f>Source!AV171</f>
        <v>1</v>
      </c>
      <c r="I364" s="26">
        <f>Source!U171</f>
        <v>23.569111999999997</v>
      </c>
      <c r="J364" s="10"/>
      <c r="K364" s="26"/>
    </row>
    <row r="365" spans="1:27" ht="15" x14ac:dyDescent="0.25">
      <c r="A365" s="30"/>
      <c r="B365" s="30"/>
      <c r="C365" s="30"/>
      <c r="D365" s="30"/>
      <c r="E365" s="30"/>
      <c r="F365" s="30"/>
      <c r="G365" s="30"/>
      <c r="H365" s="39">
        <f>I356+I357+I359+I361+I362+I363+SUM(I360:I360)</f>
        <v>18448.68</v>
      </c>
      <c r="I365" s="39"/>
      <c r="J365" s="39">
        <f>K356+K357+K359+K361+K362+K363+SUM(K360:K360)</f>
        <v>67996.400000000009</v>
      </c>
      <c r="K365" s="39"/>
      <c r="O365" s="29">
        <f>I356+I357+I359+I361+I362+I363+SUM(I360:I360)</f>
        <v>18448.68</v>
      </c>
      <c r="P365" s="29">
        <f>K356+K357+K359+K361+K362+K363+SUM(K360:K360)</f>
        <v>67996.400000000009</v>
      </c>
      <c r="X365">
        <f>IF(Source!BI171&lt;=1,I356+I357+I359+I361+I362+I363-0, 0)</f>
        <v>1251.4999999999998</v>
      </c>
      <c r="Y365">
        <f>IF(Source!BI171=2,I356+I357+I359+I361+I362+I363-0, 0)</f>
        <v>0</v>
      </c>
      <c r="Z365">
        <f>IF(Source!BI171=3,I356+I357+I359+I361+I362+I363-0, 0)</f>
        <v>0</v>
      </c>
      <c r="AA365">
        <f>IF(Source!BI171=4,I356+I357+I359+I361+I362+I363,0)</f>
        <v>0</v>
      </c>
    </row>
    <row r="366" spans="1:27" ht="57" x14ac:dyDescent="0.2">
      <c r="A366" s="21" t="str">
        <f>Source!E173</f>
        <v>30</v>
      </c>
      <c r="B366" s="22" t="str">
        <f>Source!F173</f>
        <v>3.11-36-1</v>
      </c>
      <c r="C366" s="22" t="str">
        <f>Source!G173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D366" s="23" t="str">
        <f>Source!H173</f>
        <v>100 м2 пола</v>
      </c>
      <c r="E366" s="10">
        <f>Source!I173</f>
        <v>6.3101000000000003</v>
      </c>
      <c r="F366" s="25"/>
      <c r="G366" s="24"/>
      <c r="H366" s="10"/>
      <c r="I366" s="26"/>
      <c r="J366" s="10"/>
      <c r="K366" s="26"/>
      <c r="Q366">
        <f>ROUND((Source!DN173/100)*ROUND((Source!AF173*Source!AV173)*Source!I173, 2), 2)</f>
        <v>7448.62</v>
      </c>
      <c r="R366">
        <f>Source!X173</f>
        <v>119571.82</v>
      </c>
      <c r="S366">
        <f>ROUND((Source!DO173/100)*ROUND((Source!AF173*Source!AV173)*Source!I173, 2), 2)</f>
        <v>5013.49</v>
      </c>
      <c r="T366">
        <f>Source!Y173</f>
        <v>58457.34</v>
      </c>
      <c r="U366">
        <f>ROUND((175/100)*ROUND((Source!AE173*Source!AV173)*Source!I173, 2), 2)</f>
        <v>172.67</v>
      </c>
      <c r="V366">
        <f>ROUND((167/100)*ROUND(Source!CS173*Source!I173, 2), 2)</f>
        <v>164.78</v>
      </c>
    </row>
    <row r="367" spans="1:27" ht="14.25" x14ac:dyDescent="0.2">
      <c r="A367" s="21"/>
      <c r="B367" s="22"/>
      <c r="C367" s="22" t="s">
        <v>1036</v>
      </c>
      <c r="D367" s="23"/>
      <c r="E367" s="10"/>
      <c r="F367" s="25">
        <f>Source!AO173</f>
        <v>986.98</v>
      </c>
      <c r="G367" s="24" t="str">
        <f>Source!DG173</f>
        <v>*1,15</v>
      </c>
      <c r="H367" s="10">
        <f>Source!AV173</f>
        <v>1</v>
      </c>
      <c r="I367" s="26">
        <f>ROUND((Source!AF173*Source!AV173)*Source!I173, 2)</f>
        <v>7162.13</v>
      </c>
      <c r="J367" s="10">
        <f>IF(Source!BA173&lt;&gt; 0, Source!BA173, 1)</f>
        <v>18.55</v>
      </c>
      <c r="K367" s="26">
        <f>Source!S173</f>
        <v>132857.57999999999</v>
      </c>
      <c r="W367">
        <f>I367</f>
        <v>7162.13</v>
      </c>
    </row>
    <row r="368" spans="1:27" ht="14.25" x14ac:dyDescent="0.2">
      <c r="A368" s="21"/>
      <c r="B368" s="22"/>
      <c r="C368" s="22" t="s">
        <v>1037</v>
      </c>
      <c r="D368" s="23"/>
      <c r="E368" s="10"/>
      <c r="F368" s="25">
        <f>Source!AM173</f>
        <v>99.77</v>
      </c>
      <c r="G368" s="24" t="str">
        <f>Source!DE173</f>
        <v>*1,25</v>
      </c>
      <c r="H368" s="10">
        <f>Source!AV173</f>
        <v>1</v>
      </c>
      <c r="I368" s="26">
        <f>ROUND((Source!AD173*Source!AV173)*Source!I173, 2)</f>
        <v>786.95</v>
      </c>
      <c r="J368" s="10">
        <f>IF(Source!BB173&lt;&gt; 0, Source!BB173, 1)</f>
        <v>10.210000000000001</v>
      </c>
      <c r="K368" s="26">
        <f>Source!Q173</f>
        <v>8034.74</v>
      </c>
    </row>
    <row r="369" spans="1:27" ht="14.25" x14ac:dyDescent="0.2">
      <c r="A369" s="21"/>
      <c r="B369" s="22"/>
      <c r="C369" s="22" t="s">
        <v>1038</v>
      </c>
      <c r="D369" s="23"/>
      <c r="E369" s="10"/>
      <c r="F369" s="25">
        <f>Source!AN173</f>
        <v>12.51</v>
      </c>
      <c r="G369" s="24" t="str">
        <f>Source!DF173</f>
        <v>*1,25</v>
      </c>
      <c r="H369" s="10">
        <f>Source!AV173</f>
        <v>1</v>
      </c>
      <c r="I369" s="27">
        <f>ROUND((Source!AE173*Source!AV173)*Source!I173, 2)</f>
        <v>98.67</v>
      </c>
      <c r="J369" s="10">
        <f>IF(Source!BS173&lt;&gt; 0, Source!BS173, 1)</f>
        <v>1</v>
      </c>
      <c r="K369" s="27">
        <f>Source!R173</f>
        <v>98.67</v>
      </c>
      <c r="W369">
        <f>I369</f>
        <v>98.67</v>
      </c>
    </row>
    <row r="370" spans="1:27" ht="14.25" x14ac:dyDescent="0.2">
      <c r="A370" s="21"/>
      <c r="B370" s="22"/>
      <c r="C370" s="22" t="s">
        <v>1039</v>
      </c>
      <c r="D370" s="23"/>
      <c r="E370" s="10"/>
      <c r="F370" s="25">
        <f>Source!AL173</f>
        <v>699.78</v>
      </c>
      <c r="G370" s="24" t="str">
        <f>Source!DD173</f>
        <v/>
      </c>
      <c r="H370" s="10">
        <f>Source!AW173</f>
        <v>1</v>
      </c>
      <c r="I370" s="26">
        <f>ROUND((Source!AC173*Source!AW173)*Source!I173, 2)</f>
        <v>4415.68</v>
      </c>
      <c r="J370" s="10">
        <f>IF(Source!BC173&lt;&gt; 0, Source!BC173, 1)</f>
        <v>1.52</v>
      </c>
      <c r="K370" s="26">
        <f>Source!P173</f>
        <v>6711.84</v>
      </c>
    </row>
    <row r="371" spans="1:27" ht="28.5" x14ac:dyDescent="0.2">
      <c r="A371" s="21" t="str">
        <f>Source!E174</f>
        <v>30,1</v>
      </c>
      <c r="B371" s="22" t="str">
        <f>Source!F174</f>
        <v>1.3-2-138</v>
      </c>
      <c r="C371" s="22" t="str">
        <f>Source!G174</f>
        <v>Смеси сухие для заполнения швов между плитками, цветные</v>
      </c>
      <c r="D371" s="23" t="str">
        <f>Source!H174</f>
        <v>т</v>
      </c>
      <c r="E371" s="10">
        <f>Source!I174</f>
        <v>0.3155</v>
      </c>
      <c r="F371" s="25">
        <f>Source!AK174</f>
        <v>27362.67</v>
      </c>
      <c r="G371" s="28" t="s">
        <v>3</v>
      </c>
      <c r="H371" s="10">
        <f>Source!AW174</f>
        <v>1</v>
      </c>
      <c r="I371" s="26">
        <f>ROUND((Source!AC174*Source!AW174)*Source!I174, 2)+ROUND((Source!AD174*Source!AV174)*Source!I174, 2)+ROUND((Source!AF174*Source!AV174)*Source!I174, 2)</f>
        <v>8632.92</v>
      </c>
      <c r="J371" s="10">
        <f>IF(Source!BC174&lt;&gt; 0, Source!BC174, 1)</f>
        <v>0.95</v>
      </c>
      <c r="K371" s="26">
        <f>Source!O174</f>
        <v>8201.2800000000007</v>
      </c>
      <c r="Q371">
        <f>ROUND((Source!DN174/100)*ROUND((Source!AF174*Source!AV174)*Source!I174, 2), 2)</f>
        <v>0</v>
      </c>
      <c r="R371">
        <f>Source!X174</f>
        <v>0</v>
      </c>
      <c r="S371">
        <f>ROUND((Source!DO174/100)*ROUND((Source!AF174*Source!AV174)*Source!I174, 2), 2)</f>
        <v>0</v>
      </c>
      <c r="T371">
        <f>Source!Y174</f>
        <v>0</v>
      </c>
      <c r="U371">
        <f>ROUND((175/100)*ROUND((Source!AE174*Source!AV174)*Source!I174, 2), 2)</f>
        <v>0</v>
      </c>
      <c r="V371">
        <f>ROUND((167/100)*ROUND(Source!CS174*Source!I174, 2), 2)</f>
        <v>0</v>
      </c>
      <c r="X371">
        <f>IF(Source!BI174&lt;=1,I371, 0)</f>
        <v>8632.92</v>
      </c>
      <c r="Y371">
        <f>IF(Source!BI174=2,I371, 0)</f>
        <v>0</v>
      </c>
      <c r="Z371">
        <f>IF(Source!BI174=3,I371, 0)</f>
        <v>0</v>
      </c>
      <c r="AA371">
        <f>IF(Source!BI174=4,I371, 0)</f>
        <v>0</v>
      </c>
    </row>
    <row r="372" spans="1:27" ht="71.25" x14ac:dyDescent="0.2">
      <c r="A372" s="21" t="str">
        <f>Source!E175</f>
        <v>30,2</v>
      </c>
      <c r="B372" s="22" t="str">
        <f>Source!F175</f>
        <v>1.3-2-36</v>
      </c>
      <c r="C372" s="22" t="str">
        <f>Source!G175</f>
        <v>Смеси сухие цементно-песчаные, клеевые, высокоадгезионные для плиточных работ, В12,5 (М150), F50, крупность заполнителя не более 0,5 мм</v>
      </c>
      <c r="D372" s="23" t="str">
        <f>Source!H175</f>
        <v>т</v>
      </c>
      <c r="E372" s="10">
        <f>Source!I175</f>
        <v>2.9657469999999999</v>
      </c>
      <c r="F372" s="25">
        <f>Source!AK175</f>
        <v>3374.81</v>
      </c>
      <c r="G372" s="28" t="s">
        <v>3</v>
      </c>
      <c r="H372" s="10">
        <f>Source!AW175</f>
        <v>1</v>
      </c>
      <c r="I372" s="26">
        <f>ROUND((Source!AC175*Source!AW175)*Source!I175, 2)+ROUND((Source!AD175*Source!AV175)*Source!I175, 2)+ROUND((Source!AF175*Source!AV175)*Source!I175, 2)</f>
        <v>10008.83</v>
      </c>
      <c r="J372" s="10">
        <f>IF(Source!BC175&lt;&gt; 0, Source!BC175, 1)</f>
        <v>4.4000000000000004</v>
      </c>
      <c r="K372" s="26">
        <f>Source!O175</f>
        <v>44038.86</v>
      </c>
      <c r="Q372">
        <f>ROUND((Source!DN175/100)*ROUND((Source!AF175*Source!AV175)*Source!I175, 2), 2)</f>
        <v>0</v>
      </c>
      <c r="R372">
        <f>Source!X175</f>
        <v>0</v>
      </c>
      <c r="S372">
        <f>ROUND((Source!DO175/100)*ROUND((Source!AF175*Source!AV175)*Source!I175, 2), 2)</f>
        <v>0</v>
      </c>
      <c r="T372">
        <f>Source!Y175</f>
        <v>0</v>
      </c>
      <c r="U372">
        <f>ROUND((175/100)*ROUND((Source!AE175*Source!AV175)*Source!I175, 2), 2)</f>
        <v>0</v>
      </c>
      <c r="V372">
        <f>ROUND((167/100)*ROUND(Source!CS175*Source!I175, 2), 2)</f>
        <v>0</v>
      </c>
      <c r="X372">
        <f>IF(Source!BI175&lt;=1,I372, 0)</f>
        <v>10008.83</v>
      </c>
      <c r="Y372">
        <f>IF(Source!BI175=2,I372, 0)</f>
        <v>0</v>
      </c>
      <c r="Z372">
        <f>IF(Source!BI175=3,I372, 0)</f>
        <v>0</v>
      </c>
      <c r="AA372">
        <f>IF(Source!BI175=4,I372, 0)</f>
        <v>0</v>
      </c>
    </row>
    <row r="373" spans="1:27" ht="71.25" x14ac:dyDescent="0.2">
      <c r="A373" s="21" t="str">
        <f>Source!E176</f>
        <v>30,3</v>
      </c>
      <c r="B373" s="22" t="str">
        <f>Source!F176</f>
        <v>1.1-1-2398</v>
      </c>
      <c r="C373" s="22" t="str">
        <f>Source!G176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373" s="23" t="str">
        <f>Source!H176</f>
        <v>м2</v>
      </c>
      <c r="E373" s="10">
        <f>Source!I176</f>
        <v>643.63019999999995</v>
      </c>
      <c r="F373" s="25">
        <f>Source!AK176</f>
        <v>92.02</v>
      </c>
      <c r="G373" s="28" t="s">
        <v>3</v>
      </c>
      <c r="H373" s="10">
        <f>Source!AW176</f>
        <v>1</v>
      </c>
      <c r="I373" s="26">
        <f>ROUND((Source!AC176*Source!AW176)*Source!I176, 2)+ROUND((Source!AD176*Source!AV176)*Source!I176, 2)+ROUND((Source!AF176*Source!AV176)*Source!I176, 2)</f>
        <v>59226.85</v>
      </c>
      <c r="J373" s="10">
        <f>IF(Source!BC176&lt;&gt; 0, Source!BC176, 1)</f>
        <v>4.38</v>
      </c>
      <c r="K373" s="26">
        <f>Source!O176</f>
        <v>259413.61</v>
      </c>
      <c r="Q373">
        <f>ROUND((Source!DN176/100)*ROUND((Source!AF176*Source!AV176)*Source!I176, 2), 2)</f>
        <v>0</v>
      </c>
      <c r="R373">
        <f>Source!X176</f>
        <v>0</v>
      </c>
      <c r="S373">
        <f>ROUND((Source!DO176/100)*ROUND((Source!AF176*Source!AV176)*Source!I176, 2), 2)</f>
        <v>0</v>
      </c>
      <c r="T373">
        <f>Source!Y176</f>
        <v>0</v>
      </c>
      <c r="U373">
        <f>ROUND((175/100)*ROUND((Source!AE176*Source!AV176)*Source!I176, 2), 2)</f>
        <v>0</v>
      </c>
      <c r="V373">
        <f>ROUND((167/100)*ROUND(Source!CS176*Source!I176, 2), 2)</f>
        <v>0</v>
      </c>
      <c r="X373">
        <f>IF(Source!BI176&lt;=1,I373, 0)</f>
        <v>59226.85</v>
      </c>
      <c r="Y373">
        <f>IF(Source!BI176=2,I373, 0)</f>
        <v>0</v>
      </c>
      <c r="Z373">
        <f>IF(Source!BI176=3,I373, 0)</f>
        <v>0</v>
      </c>
      <c r="AA373">
        <f>IF(Source!BI176=4,I373, 0)</f>
        <v>0</v>
      </c>
    </row>
    <row r="374" spans="1:27" ht="14.25" x14ac:dyDescent="0.2">
      <c r="A374" s="21"/>
      <c r="B374" s="22"/>
      <c r="C374" s="22" t="s">
        <v>1040</v>
      </c>
      <c r="D374" s="23" t="s">
        <v>1041</v>
      </c>
      <c r="E374" s="10">
        <f>Source!DN173</f>
        <v>104</v>
      </c>
      <c r="F374" s="25"/>
      <c r="G374" s="24"/>
      <c r="H374" s="10"/>
      <c r="I374" s="26">
        <f>SUM(Q366:Q373)</f>
        <v>7448.62</v>
      </c>
      <c r="J374" s="10">
        <f>Source!BZ173</f>
        <v>90</v>
      </c>
      <c r="K374" s="26">
        <f>SUM(R366:R373)</f>
        <v>119571.82</v>
      </c>
    </row>
    <row r="375" spans="1:27" ht="14.25" x14ac:dyDescent="0.2">
      <c r="A375" s="21"/>
      <c r="B375" s="22"/>
      <c r="C375" s="22" t="s">
        <v>1042</v>
      </c>
      <c r="D375" s="23" t="s">
        <v>1041</v>
      </c>
      <c r="E375" s="10">
        <f>Source!DO173</f>
        <v>70</v>
      </c>
      <c r="F375" s="25"/>
      <c r="G375" s="24"/>
      <c r="H375" s="10"/>
      <c r="I375" s="26">
        <f>SUM(S366:S374)</f>
        <v>5013.49</v>
      </c>
      <c r="J375" s="10">
        <f>Source!CA173</f>
        <v>44</v>
      </c>
      <c r="K375" s="26">
        <f>SUM(T366:T374)</f>
        <v>58457.34</v>
      </c>
    </row>
    <row r="376" spans="1:27" ht="14.25" x14ac:dyDescent="0.2">
      <c r="A376" s="21"/>
      <c r="B376" s="22"/>
      <c r="C376" s="22" t="s">
        <v>1043</v>
      </c>
      <c r="D376" s="23" t="s">
        <v>1041</v>
      </c>
      <c r="E376" s="10">
        <f>175</f>
        <v>175</v>
      </c>
      <c r="F376" s="25"/>
      <c r="G376" s="24"/>
      <c r="H376" s="10"/>
      <c r="I376" s="26">
        <f>SUM(U366:U375)</f>
        <v>172.67</v>
      </c>
      <c r="J376" s="10">
        <f>167</f>
        <v>167</v>
      </c>
      <c r="K376" s="26">
        <f>SUM(V366:V375)</f>
        <v>164.78</v>
      </c>
    </row>
    <row r="377" spans="1:27" ht="14.25" x14ac:dyDescent="0.2">
      <c r="A377" s="21"/>
      <c r="B377" s="22"/>
      <c r="C377" s="22" t="s">
        <v>1044</v>
      </c>
      <c r="D377" s="23" t="s">
        <v>1045</v>
      </c>
      <c r="E377" s="10">
        <f>Source!AQ173</f>
        <v>84.08</v>
      </c>
      <c r="F377" s="25"/>
      <c r="G377" s="24" t="str">
        <f>Source!DI173</f>
        <v>*1,15</v>
      </c>
      <c r="H377" s="10">
        <f>Source!AV173</f>
        <v>1</v>
      </c>
      <c r="I377" s="26">
        <f>Source!U173</f>
        <v>610.13618919999999</v>
      </c>
      <c r="J377" s="10"/>
      <c r="K377" s="26"/>
    </row>
    <row r="378" spans="1:27" ht="15" x14ac:dyDescent="0.25">
      <c r="A378" s="30"/>
      <c r="B378" s="30"/>
      <c r="C378" s="30"/>
      <c r="D378" s="30"/>
      <c r="E378" s="30"/>
      <c r="F378" s="30"/>
      <c r="G378" s="30"/>
      <c r="H378" s="39">
        <f>I367+I368+I370+I374+I375+I376+SUM(I371:I373)</f>
        <v>102868.14000000001</v>
      </c>
      <c r="I378" s="39"/>
      <c r="J378" s="39">
        <f>K367+K368+K370+K374+K375+K376+SUM(K371:K373)</f>
        <v>637451.85</v>
      </c>
      <c r="K378" s="39"/>
      <c r="O378" s="29">
        <f>I367+I368+I370+I374+I375+I376+SUM(I371:I373)</f>
        <v>102868.14000000001</v>
      </c>
      <c r="P378" s="29">
        <f>K367+K368+K370+K374+K375+K376+SUM(K371:K373)</f>
        <v>637451.85</v>
      </c>
      <c r="X378">
        <f>IF(Source!BI173&lt;=1,I367+I368+I370+I374+I375+I376-0, 0)</f>
        <v>24999.54</v>
      </c>
      <c r="Y378">
        <f>IF(Source!BI173=2,I367+I368+I370+I374+I375+I376-0, 0)</f>
        <v>0</v>
      </c>
      <c r="Z378">
        <f>IF(Source!BI173=3,I367+I368+I370+I374+I375+I376-0, 0)</f>
        <v>0</v>
      </c>
      <c r="AA378">
        <f>IF(Source!BI173=4,I367+I368+I370+I374+I375+I376,0)</f>
        <v>0</v>
      </c>
    </row>
    <row r="379" spans="1:27" ht="14.25" x14ac:dyDescent="0.2">
      <c r="C379" s="31" t="str">
        <f>Source!G177</f>
        <v>Тип пола III этаж 1</v>
      </c>
    </row>
    <row r="380" spans="1:27" ht="28.5" x14ac:dyDescent="0.2">
      <c r="A380" s="21" t="str">
        <f>Source!E178</f>
        <v>31</v>
      </c>
      <c r="B380" s="22" t="str">
        <f>Source!F178</f>
        <v>3.11-7-1</v>
      </c>
      <c r="C380" s="22" t="str">
        <f>Source!G178</f>
        <v>Устройство тепло и звукоизоляции засыпной песчаной</v>
      </c>
      <c r="D380" s="23" t="str">
        <f>Source!H178</f>
        <v>1 м3 изоляции</v>
      </c>
      <c r="E380" s="10">
        <f>Source!I178</f>
        <v>7.1580000000000004</v>
      </c>
      <c r="F380" s="25"/>
      <c r="G380" s="24"/>
      <c r="H380" s="10"/>
      <c r="I380" s="26"/>
      <c r="J380" s="10"/>
      <c r="K380" s="26"/>
      <c r="Q380">
        <f>ROUND((Source!DN178/100)*ROUND((Source!AF178*Source!AV178)*Source!I178, 2), 2)</f>
        <v>361.19</v>
      </c>
      <c r="R380">
        <f>Source!X178</f>
        <v>5798.1</v>
      </c>
      <c r="S380">
        <f>ROUND((Source!DO178/100)*ROUND((Source!AF178*Source!AV178)*Source!I178, 2), 2)</f>
        <v>243.11</v>
      </c>
      <c r="T380">
        <f>Source!Y178</f>
        <v>2834.63</v>
      </c>
      <c r="U380">
        <f>ROUND((175/100)*ROUND((Source!AE178*Source!AV178)*Source!I178, 2), 2)</f>
        <v>140.93</v>
      </c>
      <c r="V380">
        <f>ROUND((167/100)*ROUND(Source!CS178*Source!I178, 2), 2)</f>
        <v>134.49</v>
      </c>
    </row>
    <row r="381" spans="1:27" ht="14.25" x14ac:dyDescent="0.2">
      <c r="A381" s="21"/>
      <c r="B381" s="22"/>
      <c r="C381" s="22" t="s">
        <v>1036</v>
      </c>
      <c r="D381" s="23"/>
      <c r="E381" s="10"/>
      <c r="F381" s="25">
        <f>Source!AO178</f>
        <v>42.19</v>
      </c>
      <c r="G381" s="24" t="str">
        <f>Source!DG178</f>
        <v>*1,15</v>
      </c>
      <c r="H381" s="10">
        <f>Source!AV178</f>
        <v>1</v>
      </c>
      <c r="I381" s="26">
        <f>ROUND((Source!AF178*Source!AV178)*Source!I178, 2)</f>
        <v>347.3</v>
      </c>
      <c r="J381" s="10">
        <f>IF(Source!BA178&lt;&gt; 0, Source!BA178, 1)</f>
        <v>18.55</v>
      </c>
      <c r="K381" s="26">
        <f>Source!S178</f>
        <v>6442.33</v>
      </c>
      <c r="W381">
        <f>I381</f>
        <v>347.3</v>
      </c>
    </row>
    <row r="382" spans="1:27" ht="14.25" x14ac:dyDescent="0.2">
      <c r="A382" s="21"/>
      <c r="B382" s="22"/>
      <c r="C382" s="22" t="s">
        <v>1037</v>
      </c>
      <c r="D382" s="23"/>
      <c r="E382" s="10"/>
      <c r="F382" s="25">
        <f>Source!AM178</f>
        <v>36.61</v>
      </c>
      <c r="G382" s="24" t="str">
        <f>Source!DE178</f>
        <v>*1,25</v>
      </c>
      <c r="H382" s="10">
        <f>Source!AV178</f>
        <v>1</v>
      </c>
      <c r="I382" s="26">
        <f>ROUND((Source!AD178*Source!AV178)*Source!I178, 2)</f>
        <v>327.57</v>
      </c>
      <c r="J382" s="10">
        <f>IF(Source!BB178&lt;&gt; 0, Source!BB178, 1)</f>
        <v>8.64</v>
      </c>
      <c r="K382" s="26">
        <f>Source!Q178</f>
        <v>2830.19</v>
      </c>
    </row>
    <row r="383" spans="1:27" ht="14.25" x14ac:dyDescent="0.2">
      <c r="A383" s="21"/>
      <c r="B383" s="22"/>
      <c r="C383" s="22" t="s">
        <v>1038</v>
      </c>
      <c r="D383" s="23"/>
      <c r="E383" s="10"/>
      <c r="F383" s="25">
        <f>Source!AN178</f>
        <v>9</v>
      </c>
      <c r="G383" s="24" t="str">
        <f>Source!DF178</f>
        <v>*1,25</v>
      </c>
      <c r="H383" s="10">
        <f>Source!AV178</f>
        <v>1</v>
      </c>
      <c r="I383" s="27">
        <f>ROUND((Source!AE178*Source!AV178)*Source!I178, 2)</f>
        <v>80.53</v>
      </c>
      <c r="J383" s="10">
        <f>IF(Source!BS178&lt;&gt; 0, Source!BS178, 1)</f>
        <v>1</v>
      </c>
      <c r="K383" s="27">
        <f>Source!R178</f>
        <v>80.53</v>
      </c>
      <c r="W383">
        <f>I383</f>
        <v>80.53</v>
      </c>
    </row>
    <row r="384" spans="1:27" ht="14.25" x14ac:dyDescent="0.2">
      <c r="A384" s="21"/>
      <c r="B384" s="22"/>
      <c r="C384" s="22" t="s">
        <v>1039</v>
      </c>
      <c r="D384" s="23"/>
      <c r="E384" s="10"/>
      <c r="F384" s="25">
        <f>Source!AL178</f>
        <v>115.49</v>
      </c>
      <c r="G384" s="24" t="str">
        <f>Source!DD178</f>
        <v/>
      </c>
      <c r="H384" s="10">
        <f>Source!AW178</f>
        <v>1</v>
      </c>
      <c r="I384" s="26">
        <f>ROUND((Source!AC178*Source!AW178)*Source!I178, 2)</f>
        <v>826.68</v>
      </c>
      <c r="J384" s="10">
        <f>IF(Source!BC178&lt;&gt; 0, Source!BC178, 1)</f>
        <v>5.85</v>
      </c>
      <c r="K384" s="26">
        <f>Source!P178</f>
        <v>4836.0600000000004</v>
      </c>
    </row>
    <row r="385" spans="1:27" ht="14.25" x14ac:dyDescent="0.2">
      <c r="A385" s="21"/>
      <c r="B385" s="22"/>
      <c r="C385" s="22" t="s">
        <v>1040</v>
      </c>
      <c r="D385" s="23" t="s">
        <v>1041</v>
      </c>
      <c r="E385" s="10">
        <f>Source!DN178</f>
        <v>104</v>
      </c>
      <c r="F385" s="25"/>
      <c r="G385" s="24"/>
      <c r="H385" s="10"/>
      <c r="I385" s="26">
        <f>SUM(Q380:Q384)</f>
        <v>361.19</v>
      </c>
      <c r="J385" s="10">
        <f>Source!BZ178</f>
        <v>90</v>
      </c>
      <c r="K385" s="26">
        <f>SUM(R380:R384)</f>
        <v>5798.1</v>
      </c>
    </row>
    <row r="386" spans="1:27" ht="14.25" x14ac:dyDescent="0.2">
      <c r="A386" s="21"/>
      <c r="B386" s="22"/>
      <c r="C386" s="22" t="s">
        <v>1042</v>
      </c>
      <c r="D386" s="23" t="s">
        <v>1041</v>
      </c>
      <c r="E386" s="10">
        <f>Source!DO178</f>
        <v>70</v>
      </c>
      <c r="F386" s="25"/>
      <c r="G386" s="24"/>
      <c r="H386" s="10"/>
      <c r="I386" s="26">
        <f>SUM(S380:S385)</f>
        <v>243.11</v>
      </c>
      <c r="J386" s="10">
        <f>Source!CA178</f>
        <v>44</v>
      </c>
      <c r="K386" s="26">
        <f>SUM(T380:T385)</f>
        <v>2834.63</v>
      </c>
    </row>
    <row r="387" spans="1:27" ht="14.25" x14ac:dyDescent="0.2">
      <c r="A387" s="21"/>
      <c r="B387" s="22"/>
      <c r="C387" s="22" t="s">
        <v>1043</v>
      </c>
      <c r="D387" s="23" t="s">
        <v>1041</v>
      </c>
      <c r="E387" s="10">
        <f>175</f>
        <v>175</v>
      </c>
      <c r="F387" s="25"/>
      <c r="G387" s="24"/>
      <c r="H387" s="10"/>
      <c r="I387" s="26">
        <f>SUM(U380:U386)</f>
        <v>140.93</v>
      </c>
      <c r="J387" s="10">
        <f>167</f>
        <v>167</v>
      </c>
      <c r="K387" s="26">
        <f>SUM(V380:V386)</f>
        <v>134.49</v>
      </c>
    </row>
    <row r="388" spans="1:27" ht="14.25" x14ac:dyDescent="0.2">
      <c r="A388" s="21"/>
      <c r="B388" s="22"/>
      <c r="C388" s="22" t="s">
        <v>1044</v>
      </c>
      <c r="D388" s="23" t="s">
        <v>1045</v>
      </c>
      <c r="E388" s="10">
        <f>Source!AQ178</f>
        <v>4.01</v>
      </c>
      <c r="F388" s="25"/>
      <c r="G388" s="24" t="str">
        <f>Source!DI178</f>
        <v>*1,15</v>
      </c>
      <c r="H388" s="10">
        <f>Source!AV178</f>
        <v>1</v>
      </c>
      <c r="I388" s="26">
        <f>Source!U178</f>
        <v>33.009116999999996</v>
      </c>
      <c r="J388" s="10"/>
      <c r="K388" s="26"/>
    </row>
    <row r="389" spans="1:27" ht="15" x14ac:dyDescent="0.25">
      <c r="A389" s="30"/>
      <c r="B389" s="30"/>
      <c r="C389" s="30"/>
      <c r="D389" s="30"/>
      <c r="E389" s="30"/>
      <c r="F389" s="30"/>
      <c r="G389" s="30"/>
      <c r="H389" s="39">
        <f>I381+I382+I384+I385+I386+I387</f>
        <v>2246.7799999999997</v>
      </c>
      <c r="I389" s="39"/>
      <c r="J389" s="39">
        <f>K381+K382+K384+K385+K386+K387</f>
        <v>22875.800000000003</v>
      </c>
      <c r="K389" s="39"/>
      <c r="O389" s="29">
        <f>I381+I382+I384+I385+I386+I387</f>
        <v>2246.7799999999997</v>
      </c>
      <c r="P389" s="29">
        <f>K381+K382+K384+K385+K386+K387</f>
        <v>22875.800000000003</v>
      </c>
      <c r="X389">
        <f>IF(Source!BI178&lt;=1,I381+I382+I384+I385+I386+I387-0, 0)</f>
        <v>2246.7799999999997</v>
      </c>
      <c r="Y389">
        <f>IF(Source!BI178=2,I381+I382+I384+I385+I386+I387-0, 0)</f>
        <v>0</v>
      </c>
      <c r="Z389">
        <f>IF(Source!BI178=3,I381+I382+I384+I385+I386+I387-0, 0)</f>
        <v>0</v>
      </c>
      <c r="AA389">
        <f>IF(Source!BI178=4,I381+I382+I384+I385+I386+I387,0)</f>
        <v>0</v>
      </c>
    </row>
    <row r="390" spans="1:27" ht="85.5" x14ac:dyDescent="0.2">
      <c r="A390" s="21" t="str">
        <f>Source!E179</f>
        <v>32</v>
      </c>
      <c r="B390" s="22" t="str">
        <f>Source!F179</f>
        <v>3.26-26-1</v>
      </c>
      <c r="C390" s="22" t="str">
        <f>Source!G179</f>
        <v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v>
      </c>
      <c r="D390" s="23" t="str">
        <f>Source!H179</f>
        <v>1 м3 изоляции</v>
      </c>
      <c r="E390" s="10">
        <f>Source!I179</f>
        <v>16.106000000000002</v>
      </c>
      <c r="F390" s="25"/>
      <c r="G390" s="24"/>
      <c r="H390" s="10"/>
      <c r="I390" s="26"/>
      <c r="J390" s="10"/>
      <c r="K390" s="26"/>
      <c r="Q390">
        <f>ROUND((Source!DN179/100)*ROUND((Source!AF179*Source!AV179)*Source!I179, 2), 2)</f>
        <v>4323.46</v>
      </c>
      <c r="R390">
        <f>Source!X179</f>
        <v>67861.66</v>
      </c>
      <c r="S390">
        <f>ROUND((Source!DO179/100)*ROUND((Source!AF179*Source!AV179)*Source!I179, 2), 2)</f>
        <v>3325.74</v>
      </c>
      <c r="T390">
        <f>Source!Y179</f>
        <v>38778.089999999997</v>
      </c>
      <c r="U390">
        <f>ROUND((175/100)*ROUND((Source!AE179*Source!AV179)*Source!I179, 2), 2)</f>
        <v>348.79</v>
      </c>
      <c r="V390">
        <f>ROUND((167/100)*ROUND(Source!CS179*Source!I179, 2), 2)</f>
        <v>332.85</v>
      </c>
    </row>
    <row r="391" spans="1:27" ht="14.25" x14ac:dyDescent="0.2">
      <c r="A391" s="21"/>
      <c r="B391" s="22"/>
      <c r="C391" s="22" t="s">
        <v>1036</v>
      </c>
      <c r="D391" s="23"/>
      <c r="E391" s="10"/>
      <c r="F391" s="25">
        <f>Source!AO179</f>
        <v>256.51</v>
      </c>
      <c r="G391" s="24" t="str">
        <f>Source!DG179</f>
        <v>*1,15</v>
      </c>
      <c r="H391" s="10">
        <f>Source!AV179</f>
        <v>1</v>
      </c>
      <c r="I391" s="26">
        <f>ROUND((Source!AF179*Source!AV179)*Source!I179, 2)</f>
        <v>4751.05</v>
      </c>
      <c r="J391" s="10">
        <f>IF(Source!BA179&lt;&gt; 0, Source!BA179, 1)</f>
        <v>18.55</v>
      </c>
      <c r="K391" s="26">
        <f>Source!S179</f>
        <v>88132.03</v>
      </c>
      <c r="W391">
        <f>I391</f>
        <v>4751.05</v>
      </c>
    </row>
    <row r="392" spans="1:27" ht="14.25" x14ac:dyDescent="0.2">
      <c r="A392" s="21"/>
      <c r="B392" s="22"/>
      <c r="C392" s="22" t="s">
        <v>1037</v>
      </c>
      <c r="D392" s="23"/>
      <c r="E392" s="10"/>
      <c r="F392" s="25">
        <f>Source!AM179</f>
        <v>49.51</v>
      </c>
      <c r="G392" s="24" t="str">
        <f>Source!DE179</f>
        <v>*1,25</v>
      </c>
      <c r="H392" s="10">
        <f>Source!AV179</f>
        <v>1</v>
      </c>
      <c r="I392" s="26">
        <f>ROUND((Source!AD179*Source!AV179)*Source!I179, 2)</f>
        <v>996.76</v>
      </c>
      <c r="J392" s="10">
        <f>IF(Source!BB179&lt;&gt; 0, Source!BB179, 1)</f>
        <v>8.0399999999999991</v>
      </c>
      <c r="K392" s="26">
        <f>Source!Q179</f>
        <v>8013.95</v>
      </c>
    </row>
    <row r="393" spans="1:27" ht="14.25" x14ac:dyDescent="0.2">
      <c r="A393" s="21"/>
      <c r="B393" s="22"/>
      <c r="C393" s="22" t="s">
        <v>1038</v>
      </c>
      <c r="D393" s="23"/>
      <c r="E393" s="10"/>
      <c r="F393" s="25">
        <f>Source!AN179</f>
        <v>9.9</v>
      </c>
      <c r="G393" s="24" t="str">
        <f>Source!DF179</f>
        <v>*1,25</v>
      </c>
      <c r="H393" s="10">
        <f>Source!AV179</f>
        <v>1</v>
      </c>
      <c r="I393" s="27">
        <f>ROUND((Source!AE179*Source!AV179)*Source!I179, 2)</f>
        <v>199.31</v>
      </c>
      <c r="J393" s="10">
        <f>IF(Source!BS179&lt;&gt; 0, Source!BS179, 1)</f>
        <v>1</v>
      </c>
      <c r="K393" s="27">
        <f>Source!R179</f>
        <v>199.31</v>
      </c>
      <c r="W393">
        <f>I393</f>
        <v>199.31</v>
      </c>
    </row>
    <row r="394" spans="1:27" ht="14.25" x14ac:dyDescent="0.2">
      <c r="A394" s="21"/>
      <c r="B394" s="22"/>
      <c r="C394" s="22" t="s">
        <v>1039</v>
      </c>
      <c r="D394" s="23"/>
      <c r="E394" s="10"/>
      <c r="F394" s="25">
        <f>Source!AL179</f>
        <v>637.04</v>
      </c>
      <c r="G394" s="24" t="str">
        <f>Source!DD179</f>
        <v/>
      </c>
      <c r="H394" s="10">
        <f>Source!AW179</f>
        <v>1</v>
      </c>
      <c r="I394" s="26">
        <f>ROUND((Source!AC179*Source!AW179)*Source!I179, 2)</f>
        <v>10260.17</v>
      </c>
      <c r="J394" s="10">
        <f>IF(Source!BC179&lt;&gt; 0, Source!BC179, 1)</f>
        <v>3.66</v>
      </c>
      <c r="K394" s="26">
        <f>Source!P179</f>
        <v>37552.21</v>
      </c>
    </row>
    <row r="395" spans="1:27" ht="85.5" x14ac:dyDescent="0.2">
      <c r="A395" s="21" t="str">
        <f>Source!E180</f>
        <v>32,1</v>
      </c>
      <c r="B395" s="22" t="str">
        <f>Source!F180</f>
        <v>1.1-1-2922</v>
      </c>
      <c r="C395" s="22" t="str">
        <f>Source!G180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395" s="23" t="str">
        <f>Source!H180</f>
        <v>м3</v>
      </c>
      <c r="E395" s="10">
        <f>Source!I180</f>
        <v>15.622820000000001</v>
      </c>
      <c r="F395" s="25">
        <f>Source!AK180</f>
        <v>1247.1500000000001</v>
      </c>
      <c r="G395" s="28" t="s">
        <v>3</v>
      </c>
      <c r="H395" s="10">
        <f>Source!AW180</f>
        <v>1</v>
      </c>
      <c r="I395" s="26">
        <f>ROUND((Source!AC180*Source!AW180)*Source!I180, 2)+ROUND((Source!AD180*Source!AV180)*Source!I180, 2)+ROUND((Source!AF180*Source!AV180)*Source!I180, 2)</f>
        <v>19484</v>
      </c>
      <c r="J395" s="10">
        <f>IF(Source!BC180&lt;&gt; 0, Source!BC180, 1)</f>
        <v>3.19</v>
      </c>
      <c r="K395" s="26">
        <f>Source!O180</f>
        <v>62153.96</v>
      </c>
      <c r="Q395">
        <f>ROUND((Source!DN180/100)*ROUND((Source!AF180*Source!AV180)*Source!I180, 2), 2)</f>
        <v>0</v>
      </c>
      <c r="R395">
        <f>Source!X180</f>
        <v>0</v>
      </c>
      <c r="S395">
        <f>ROUND((Source!DO180/100)*ROUND((Source!AF180*Source!AV180)*Source!I180, 2), 2)</f>
        <v>0</v>
      </c>
      <c r="T395">
        <f>Source!Y180</f>
        <v>0</v>
      </c>
      <c r="U395">
        <f>ROUND((175/100)*ROUND((Source!AE180*Source!AV180)*Source!I180, 2), 2)</f>
        <v>0</v>
      </c>
      <c r="V395">
        <f>ROUND((167/100)*ROUND(Source!CS180*Source!I180, 2), 2)</f>
        <v>0</v>
      </c>
      <c r="X395">
        <f>IF(Source!BI180&lt;=1,I395, 0)</f>
        <v>19484</v>
      </c>
      <c r="Y395">
        <f>IF(Source!BI180=2,I395, 0)</f>
        <v>0</v>
      </c>
      <c r="Z395">
        <f>IF(Source!BI180=3,I395, 0)</f>
        <v>0</v>
      </c>
      <c r="AA395">
        <f>IF(Source!BI180=4,I395, 0)</f>
        <v>0</v>
      </c>
    </row>
    <row r="396" spans="1:27" ht="14.25" x14ac:dyDescent="0.2">
      <c r="A396" s="21"/>
      <c r="B396" s="22"/>
      <c r="C396" s="22" t="s">
        <v>1040</v>
      </c>
      <c r="D396" s="23" t="s">
        <v>1041</v>
      </c>
      <c r="E396" s="10">
        <f>Source!DN179</f>
        <v>91</v>
      </c>
      <c r="F396" s="25"/>
      <c r="G396" s="24"/>
      <c r="H396" s="10"/>
      <c r="I396" s="26">
        <f>SUM(Q390:Q395)</f>
        <v>4323.46</v>
      </c>
      <c r="J396" s="10">
        <f>Source!BZ179</f>
        <v>77</v>
      </c>
      <c r="K396" s="26">
        <f>SUM(R390:R395)</f>
        <v>67861.66</v>
      </c>
    </row>
    <row r="397" spans="1:27" ht="14.25" x14ac:dyDescent="0.2">
      <c r="A397" s="21"/>
      <c r="B397" s="22"/>
      <c r="C397" s="22" t="s">
        <v>1042</v>
      </c>
      <c r="D397" s="23" t="s">
        <v>1041</v>
      </c>
      <c r="E397" s="10">
        <f>Source!DO179</f>
        <v>70</v>
      </c>
      <c r="F397" s="25"/>
      <c r="G397" s="24"/>
      <c r="H397" s="10"/>
      <c r="I397" s="26">
        <f>SUM(S390:S396)</f>
        <v>3325.74</v>
      </c>
      <c r="J397" s="10">
        <f>Source!CA179</f>
        <v>44</v>
      </c>
      <c r="K397" s="26">
        <f>SUM(T390:T396)</f>
        <v>38778.089999999997</v>
      </c>
    </row>
    <row r="398" spans="1:27" ht="14.25" x14ac:dyDescent="0.2">
      <c r="A398" s="21"/>
      <c r="B398" s="22"/>
      <c r="C398" s="22" t="s">
        <v>1043</v>
      </c>
      <c r="D398" s="23" t="s">
        <v>1041</v>
      </c>
      <c r="E398" s="10">
        <f>175</f>
        <v>175</v>
      </c>
      <c r="F398" s="25"/>
      <c r="G398" s="24"/>
      <c r="H398" s="10"/>
      <c r="I398" s="26">
        <f>SUM(U390:U397)</f>
        <v>348.79</v>
      </c>
      <c r="J398" s="10">
        <f>167</f>
        <v>167</v>
      </c>
      <c r="K398" s="26">
        <f>SUM(V390:V397)</f>
        <v>332.85</v>
      </c>
    </row>
    <row r="399" spans="1:27" ht="14.25" x14ac:dyDescent="0.2">
      <c r="A399" s="21"/>
      <c r="B399" s="22"/>
      <c r="C399" s="22" t="s">
        <v>1044</v>
      </c>
      <c r="D399" s="23" t="s">
        <v>1045</v>
      </c>
      <c r="E399" s="10">
        <f>Source!AQ179</f>
        <v>20.04</v>
      </c>
      <c r="F399" s="25"/>
      <c r="G399" s="24" t="str">
        <f>Source!DI179</f>
        <v>*1,15</v>
      </c>
      <c r="H399" s="10">
        <f>Source!AV179</f>
        <v>1</v>
      </c>
      <c r="I399" s="26">
        <f>Source!U179</f>
        <v>371.17887599999995</v>
      </c>
      <c r="J399" s="10"/>
      <c r="K399" s="26"/>
    </row>
    <row r="400" spans="1:27" ht="15" x14ac:dyDescent="0.25">
      <c r="A400" s="30"/>
      <c r="B400" s="30"/>
      <c r="C400" s="30"/>
      <c r="D400" s="30"/>
      <c r="E400" s="30"/>
      <c r="F400" s="30"/>
      <c r="G400" s="30"/>
      <c r="H400" s="39">
        <f>I391+I392+I394+I396+I397+I398+SUM(I395:I395)</f>
        <v>43489.97</v>
      </c>
      <c r="I400" s="39"/>
      <c r="J400" s="39">
        <f>K391+K392+K394+K396+K397+K398+SUM(K395:K395)</f>
        <v>302824.75</v>
      </c>
      <c r="K400" s="39"/>
      <c r="O400" s="29">
        <f>I391+I392+I394+I396+I397+I398+SUM(I395:I395)</f>
        <v>43489.97</v>
      </c>
      <c r="P400" s="29">
        <f>K391+K392+K394+K396+K397+K398+SUM(K395:K395)</f>
        <v>302824.75</v>
      </c>
      <c r="X400">
        <f>IF(Source!BI179&lt;=1,I391+I392+I394+I396+I397+I398-0, 0)</f>
        <v>24005.97</v>
      </c>
      <c r="Y400">
        <f>IF(Source!BI179=2,I391+I392+I394+I396+I397+I398-0, 0)</f>
        <v>0</v>
      </c>
      <c r="Z400">
        <f>IF(Source!BI179=3,I391+I392+I394+I396+I397+I398-0, 0)</f>
        <v>0</v>
      </c>
      <c r="AA400">
        <f>IF(Source!BI179=4,I391+I392+I394+I396+I397+I398,0)</f>
        <v>0</v>
      </c>
    </row>
    <row r="401" spans="1:27" ht="42.75" x14ac:dyDescent="0.2">
      <c r="A401" s="21" t="str">
        <f>Source!E181</f>
        <v>33</v>
      </c>
      <c r="B401" s="22" t="str">
        <f>Source!F181</f>
        <v>3.11-38-1</v>
      </c>
      <c r="C401" s="22" t="str">
        <f>Source!G181</f>
        <v>Устройство пароизоляции из полиэтиленовой пленки в один слой насухо</v>
      </c>
      <c r="D401" s="23" t="str">
        <f>Source!H181</f>
        <v>100 м2</v>
      </c>
      <c r="E401" s="10">
        <f>Source!I181</f>
        <v>1.7895000000000001</v>
      </c>
      <c r="F401" s="25"/>
      <c r="G401" s="24"/>
      <c r="H401" s="10"/>
      <c r="I401" s="26"/>
      <c r="J401" s="10"/>
      <c r="K401" s="26"/>
      <c r="Q401">
        <f>ROUND((Source!DN181/100)*ROUND((Source!AF181*Source!AV181)*Source!I181, 2), 2)</f>
        <v>82.46</v>
      </c>
      <c r="R401">
        <f>Source!X181</f>
        <v>1323.77</v>
      </c>
      <c r="S401">
        <f>ROUND((Source!DO181/100)*ROUND((Source!AF181*Source!AV181)*Source!I181, 2), 2)</f>
        <v>55.5</v>
      </c>
      <c r="T401">
        <f>Source!Y181</f>
        <v>647.17999999999995</v>
      </c>
      <c r="U401">
        <f>ROUND((175/100)*ROUND((Source!AE181*Source!AV181)*Source!I181, 2), 2)</f>
        <v>0.7</v>
      </c>
      <c r="V401">
        <f>ROUND((167/100)*ROUND(Source!CS181*Source!I181, 2), 2)</f>
        <v>0.67</v>
      </c>
    </row>
    <row r="402" spans="1:27" ht="14.25" x14ac:dyDescent="0.2">
      <c r="A402" s="21"/>
      <c r="B402" s="22"/>
      <c r="C402" s="22" t="s">
        <v>1036</v>
      </c>
      <c r="D402" s="23"/>
      <c r="E402" s="10"/>
      <c r="F402" s="25">
        <f>Source!AO181</f>
        <v>38.53</v>
      </c>
      <c r="G402" s="24" t="str">
        <f>Source!DG181</f>
        <v>*1,15</v>
      </c>
      <c r="H402" s="10">
        <f>Source!AV181</f>
        <v>1</v>
      </c>
      <c r="I402" s="26">
        <f>ROUND((Source!AF181*Source!AV181)*Source!I181, 2)</f>
        <v>79.290000000000006</v>
      </c>
      <c r="J402" s="10">
        <f>IF(Source!BA181&lt;&gt; 0, Source!BA181, 1)</f>
        <v>18.55</v>
      </c>
      <c r="K402" s="26">
        <f>Source!S181</f>
        <v>1470.86</v>
      </c>
      <c r="W402">
        <f>I402</f>
        <v>79.290000000000006</v>
      </c>
    </row>
    <row r="403" spans="1:27" ht="14.25" x14ac:dyDescent="0.2">
      <c r="A403" s="21"/>
      <c r="B403" s="22"/>
      <c r="C403" s="22" t="s">
        <v>1037</v>
      </c>
      <c r="D403" s="23"/>
      <c r="E403" s="10"/>
      <c r="F403" s="25">
        <f>Source!AM181</f>
        <v>0.92</v>
      </c>
      <c r="G403" s="24" t="str">
        <f>Source!DE181</f>
        <v>*1,25</v>
      </c>
      <c r="H403" s="10">
        <f>Source!AV181</f>
        <v>1</v>
      </c>
      <c r="I403" s="26">
        <f>ROUND((Source!AD181*Source!AV181)*Source!I181, 2)</f>
        <v>2.06</v>
      </c>
      <c r="J403" s="10">
        <f>IF(Source!BB181&lt;&gt; 0, Source!BB181, 1)</f>
        <v>7.98</v>
      </c>
      <c r="K403" s="26">
        <f>Source!Q181</f>
        <v>16.420000000000002</v>
      </c>
    </row>
    <row r="404" spans="1:27" ht="14.25" x14ac:dyDescent="0.2">
      <c r="A404" s="21"/>
      <c r="B404" s="22"/>
      <c r="C404" s="22" t="s">
        <v>1038</v>
      </c>
      <c r="D404" s="23"/>
      <c r="E404" s="10"/>
      <c r="F404" s="25">
        <f>Source!AN181</f>
        <v>0.18</v>
      </c>
      <c r="G404" s="24" t="str">
        <f>Source!DF181</f>
        <v>*1,25</v>
      </c>
      <c r="H404" s="10">
        <f>Source!AV181</f>
        <v>1</v>
      </c>
      <c r="I404" s="27">
        <f>ROUND((Source!AE181*Source!AV181)*Source!I181, 2)</f>
        <v>0.4</v>
      </c>
      <c r="J404" s="10">
        <f>IF(Source!BS181&lt;&gt; 0, Source!BS181, 1)</f>
        <v>1</v>
      </c>
      <c r="K404" s="27">
        <f>Source!R181</f>
        <v>0.4</v>
      </c>
      <c r="W404">
        <f>I404</f>
        <v>0.4</v>
      </c>
    </row>
    <row r="405" spans="1:27" ht="28.5" x14ac:dyDescent="0.2">
      <c r="A405" s="21" t="str">
        <f>Source!E182</f>
        <v>33,1</v>
      </c>
      <c r="B405" s="22" t="str">
        <f>Source!F182</f>
        <v>1.1-1-2493</v>
      </c>
      <c r="C405" s="22" t="str">
        <f>Source!G182</f>
        <v>Пленка полиэтиленовая, толщина 0,2 - 0,3 мм</v>
      </c>
      <c r="D405" s="23" t="str">
        <f>Source!H182</f>
        <v>м2</v>
      </c>
      <c r="E405" s="10">
        <f>Source!I182</f>
        <v>219.03479999999999</v>
      </c>
      <c r="F405" s="25">
        <f>Source!AK182</f>
        <v>8.1300000000000008</v>
      </c>
      <c r="G405" s="28" t="s">
        <v>3</v>
      </c>
      <c r="H405" s="10">
        <f>Source!AW182</f>
        <v>1</v>
      </c>
      <c r="I405" s="26">
        <f>ROUND((Source!AC182*Source!AW182)*Source!I182, 2)+ROUND((Source!AD182*Source!AV182)*Source!I182, 2)+ROUND((Source!AF182*Source!AV182)*Source!I182, 2)</f>
        <v>1780.75</v>
      </c>
      <c r="J405" s="10">
        <f>IF(Source!BC182&lt;&gt; 0, Source!BC182, 1)</f>
        <v>0.93</v>
      </c>
      <c r="K405" s="26">
        <f>Source!O182</f>
        <v>1656.1</v>
      </c>
      <c r="Q405">
        <f>ROUND((Source!DN182/100)*ROUND((Source!AF182*Source!AV182)*Source!I182, 2), 2)</f>
        <v>0</v>
      </c>
      <c r="R405">
        <f>Source!X182</f>
        <v>0</v>
      </c>
      <c r="S405">
        <f>ROUND((Source!DO182/100)*ROUND((Source!AF182*Source!AV182)*Source!I182, 2), 2)</f>
        <v>0</v>
      </c>
      <c r="T405">
        <f>Source!Y182</f>
        <v>0</v>
      </c>
      <c r="U405">
        <f>ROUND((175/100)*ROUND((Source!AE182*Source!AV182)*Source!I182, 2), 2)</f>
        <v>0</v>
      </c>
      <c r="V405">
        <f>ROUND((167/100)*ROUND(Source!CS182*Source!I182, 2), 2)</f>
        <v>0</v>
      </c>
      <c r="X405">
        <f>IF(Source!BI182&lt;=1,I405, 0)</f>
        <v>1780.75</v>
      </c>
      <c r="Y405">
        <f>IF(Source!BI182=2,I405, 0)</f>
        <v>0</v>
      </c>
      <c r="Z405">
        <f>IF(Source!BI182=3,I405, 0)</f>
        <v>0</v>
      </c>
      <c r="AA405">
        <f>IF(Source!BI182=4,I405, 0)</f>
        <v>0</v>
      </c>
    </row>
    <row r="406" spans="1:27" ht="14.25" x14ac:dyDescent="0.2">
      <c r="A406" s="21"/>
      <c r="B406" s="22"/>
      <c r="C406" s="22" t="s">
        <v>1040</v>
      </c>
      <c r="D406" s="23" t="s">
        <v>1041</v>
      </c>
      <c r="E406" s="10">
        <f>Source!DN181</f>
        <v>104</v>
      </c>
      <c r="F406" s="25"/>
      <c r="G406" s="24"/>
      <c r="H406" s="10"/>
      <c r="I406" s="26">
        <f>SUM(Q401:Q405)</f>
        <v>82.46</v>
      </c>
      <c r="J406" s="10">
        <f>Source!BZ181</f>
        <v>90</v>
      </c>
      <c r="K406" s="26">
        <f>SUM(R401:R405)</f>
        <v>1323.77</v>
      </c>
    </row>
    <row r="407" spans="1:27" ht="14.25" x14ac:dyDescent="0.2">
      <c r="A407" s="21"/>
      <c r="B407" s="22"/>
      <c r="C407" s="22" t="s">
        <v>1042</v>
      </c>
      <c r="D407" s="23" t="s">
        <v>1041</v>
      </c>
      <c r="E407" s="10">
        <f>Source!DO181</f>
        <v>70</v>
      </c>
      <c r="F407" s="25"/>
      <c r="G407" s="24"/>
      <c r="H407" s="10"/>
      <c r="I407" s="26">
        <f>SUM(S401:S406)</f>
        <v>55.5</v>
      </c>
      <c r="J407" s="10">
        <f>Source!CA181</f>
        <v>44</v>
      </c>
      <c r="K407" s="26">
        <f>SUM(T401:T406)</f>
        <v>647.17999999999995</v>
      </c>
    </row>
    <row r="408" spans="1:27" ht="14.25" x14ac:dyDescent="0.2">
      <c r="A408" s="21"/>
      <c r="B408" s="22"/>
      <c r="C408" s="22" t="s">
        <v>1043</v>
      </c>
      <c r="D408" s="23" t="s">
        <v>1041</v>
      </c>
      <c r="E408" s="10">
        <f>175</f>
        <v>175</v>
      </c>
      <c r="F408" s="25"/>
      <c r="G408" s="24"/>
      <c r="H408" s="10"/>
      <c r="I408" s="26">
        <f>SUM(U401:U407)</f>
        <v>0.7</v>
      </c>
      <c r="J408" s="10">
        <f>167</f>
        <v>167</v>
      </c>
      <c r="K408" s="26">
        <f>SUM(V401:V407)</f>
        <v>0.67</v>
      </c>
    </row>
    <row r="409" spans="1:27" ht="14.25" x14ac:dyDescent="0.2">
      <c r="A409" s="21"/>
      <c r="B409" s="22"/>
      <c r="C409" s="22" t="s">
        <v>1044</v>
      </c>
      <c r="D409" s="23" t="s">
        <v>1045</v>
      </c>
      <c r="E409" s="10">
        <f>Source!AQ181</f>
        <v>3.45</v>
      </c>
      <c r="F409" s="25"/>
      <c r="G409" s="24" t="str">
        <f>Source!DI181</f>
        <v>*1,15</v>
      </c>
      <c r="H409" s="10">
        <f>Source!AV181</f>
        <v>1</v>
      </c>
      <c r="I409" s="26">
        <f>Source!U181</f>
        <v>7.0998412499999999</v>
      </c>
      <c r="J409" s="10"/>
      <c r="K409" s="26"/>
    </row>
    <row r="410" spans="1:27" ht="15" x14ac:dyDescent="0.25">
      <c r="A410" s="30"/>
      <c r="B410" s="30"/>
      <c r="C410" s="30"/>
      <c r="D410" s="30"/>
      <c r="E410" s="30"/>
      <c r="F410" s="30"/>
      <c r="G410" s="30"/>
      <c r="H410" s="39">
        <f>I402+I403+I406+I407+I408+SUM(I405:I405)</f>
        <v>2000.76</v>
      </c>
      <c r="I410" s="39"/>
      <c r="J410" s="39">
        <f>K402+K403+K406+K407+K408+SUM(K405:K405)</f>
        <v>5115</v>
      </c>
      <c r="K410" s="39"/>
      <c r="O410" s="29">
        <f>I402+I403+I406+I407+I408+SUM(I405:I405)</f>
        <v>2000.76</v>
      </c>
      <c r="P410" s="29">
        <f>K402+K403+K406+K407+K408+SUM(K405:K405)</f>
        <v>5115</v>
      </c>
      <c r="X410">
        <f>IF(Source!BI181&lt;=1,I402+I403+I406+I407+I408-0, 0)</f>
        <v>220.01</v>
      </c>
      <c r="Y410">
        <f>IF(Source!BI181=2,I402+I403+I406+I407+I408-0, 0)</f>
        <v>0</v>
      </c>
      <c r="Z410">
        <f>IF(Source!BI181=3,I402+I403+I406+I407+I408-0, 0)</f>
        <v>0</v>
      </c>
      <c r="AA410">
        <f>IF(Source!BI181=4,I402+I403+I406+I407+I408,0)</f>
        <v>0</v>
      </c>
    </row>
    <row r="411" spans="1:27" ht="28.5" x14ac:dyDescent="0.2">
      <c r="A411" s="21" t="str">
        <f>Source!E183</f>
        <v>34</v>
      </c>
      <c r="B411" s="22" t="str">
        <f>Source!F183</f>
        <v>3.11-10-1</v>
      </c>
      <c r="C411" s="22" t="str">
        <f>Source!G183</f>
        <v>Устройство стяжек цементных толщиной 20 мм</v>
      </c>
      <c r="D411" s="23" t="str">
        <f>Source!H183</f>
        <v>100 м2 стяжки</v>
      </c>
      <c r="E411" s="10">
        <f>Source!I183</f>
        <v>1.7895000000000001</v>
      </c>
      <c r="F411" s="25"/>
      <c r="G411" s="24"/>
      <c r="H411" s="10"/>
      <c r="I411" s="26"/>
      <c r="J411" s="10"/>
      <c r="K411" s="26"/>
      <c r="Q411">
        <f>ROUND((Source!DN183/100)*ROUND((Source!AF183*Source!AV183)*Source!I183, 2), 2)</f>
        <v>519.79999999999995</v>
      </c>
      <c r="R411">
        <f>Source!X183</f>
        <v>8344.2999999999993</v>
      </c>
      <c r="S411">
        <f>ROUND((Source!DO183/100)*ROUND((Source!AF183*Source!AV183)*Source!I183, 2), 2)</f>
        <v>349.87</v>
      </c>
      <c r="T411">
        <f>Source!Y183</f>
        <v>4079.43</v>
      </c>
      <c r="U411">
        <f>ROUND((175/100)*ROUND((Source!AE183*Source!AV183)*Source!I183, 2), 2)</f>
        <v>1.21</v>
      </c>
      <c r="V411">
        <f>ROUND((167/100)*ROUND(Source!CS183*Source!I183, 2), 2)</f>
        <v>1.1499999999999999</v>
      </c>
    </row>
    <row r="412" spans="1:27" ht="14.25" x14ac:dyDescent="0.2">
      <c r="A412" s="21"/>
      <c r="B412" s="22"/>
      <c r="C412" s="22" t="s">
        <v>1036</v>
      </c>
      <c r="D412" s="23"/>
      <c r="E412" s="10"/>
      <c r="F412" s="25">
        <f>Source!AO183</f>
        <v>242.87</v>
      </c>
      <c r="G412" s="24" t="str">
        <f>Source!DG183</f>
        <v>*1,15</v>
      </c>
      <c r="H412" s="10">
        <f>Source!AV183</f>
        <v>1</v>
      </c>
      <c r="I412" s="26">
        <f>ROUND((Source!AF183*Source!AV183)*Source!I183, 2)</f>
        <v>499.81</v>
      </c>
      <c r="J412" s="10">
        <f>IF(Source!BA183&lt;&gt; 0, Source!BA183, 1)</f>
        <v>18.55</v>
      </c>
      <c r="K412" s="26">
        <f>Source!S183</f>
        <v>9271.44</v>
      </c>
      <c r="W412">
        <f>I412</f>
        <v>499.81</v>
      </c>
    </row>
    <row r="413" spans="1:27" ht="14.25" x14ac:dyDescent="0.2">
      <c r="A413" s="21"/>
      <c r="B413" s="22"/>
      <c r="C413" s="22" t="s">
        <v>1037</v>
      </c>
      <c r="D413" s="23"/>
      <c r="E413" s="10"/>
      <c r="F413" s="25">
        <f>Source!AM183</f>
        <v>12.59</v>
      </c>
      <c r="G413" s="24" t="str">
        <f>Source!DE183</f>
        <v>*1,25</v>
      </c>
      <c r="H413" s="10">
        <f>Source!AV183</f>
        <v>1</v>
      </c>
      <c r="I413" s="26">
        <f>ROUND((Source!AD183*Source!AV183)*Source!I183, 2)</f>
        <v>28.16</v>
      </c>
      <c r="J413" s="10">
        <f>IF(Source!BB183&lt;&gt; 0, Source!BB183, 1)</f>
        <v>1.33</v>
      </c>
      <c r="K413" s="26">
        <f>Source!Q183</f>
        <v>37.46</v>
      </c>
    </row>
    <row r="414" spans="1:27" ht="14.25" x14ac:dyDescent="0.2">
      <c r="A414" s="21"/>
      <c r="B414" s="22"/>
      <c r="C414" s="22" t="s">
        <v>1038</v>
      </c>
      <c r="D414" s="23"/>
      <c r="E414" s="10"/>
      <c r="F414" s="25">
        <f>Source!AN183</f>
        <v>0.31</v>
      </c>
      <c r="G414" s="24" t="str">
        <f>Source!DF183</f>
        <v>*1,25</v>
      </c>
      <c r="H414" s="10">
        <f>Source!AV183</f>
        <v>1</v>
      </c>
      <c r="I414" s="27">
        <f>ROUND((Source!AE183*Source!AV183)*Source!I183, 2)</f>
        <v>0.69</v>
      </c>
      <c r="J414" s="10">
        <f>IF(Source!BS183&lt;&gt; 0, Source!BS183, 1)</f>
        <v>1</v>
      </c>
      <c r="K414" s="27">
        <f>Source!R183</f>
        <v>0.69</v>
      </c>
      <c r="W414">
        <f>I414</f>
        <v>0.69</v>
      </c>
    </row>
    <row r="415" spans="1:27" ht="14.25" x14ac:dyDescent="0.2">
      <c r="A415" s="21"/>
      <c r="B415" s="22"/>
      <c r="C415" s="22" t="s">
        <v>1039</v>
      </c>
      <c r="D415" s="23"/>
      <c r="E415" s="10"/>
      <c r="F415" s="25">
        <f>Source!AL183</f>
        <v>24.75</v>
      </c>
      <c r="G415" s="24" t="str">
        <f>Source!DD183</f>
        <v/>
      </c>
      <c r="H415" s="10">
        <f>Source!AW183</f>
        <v>1</v>
      </c>
      <c r="I415" s="26">
        <f>ROUND((Source!AC183*Source!AW183)*Source!I183, 2)</f>
        <v>44.29</v>
      </c>
      <c r="J415" s="10">
        <f>IF(Source!BC183&lt;&gt; 0, Source!BC183, 1)</f>
        <v>4.24</v>
      </c>
      <c r="K415" s="26">
        <f>Source!P183</f>
        <v>187.79</v>
      </c>
    </row>
    <row r="416" spans="1:27" ht="14.25" x14ac:dyDescent="0.2">
      <c r="A416" s="21" t="str">
        <f>Source!E184</f>
        <v>34,1</v>
      </c>
      <c r="B416" s="22" t="str">
        <f>Source!F184</f>
        <v>1.3-2-6</v>
      </c>
      <c r="C416" s="22" t="str">
        <f>Source!G184</f>
        <v>Растворы цементные, марка 150</v>
      </c>
      <c r="D416" s="23" t="str">
        <f>Source!H184</f>
        <v>м3</v>
      </c>
      <c r="E416" s="10">
        <f>Source!I184</f>
        <v>3.6505800000000002</v>
      </c>
      <c r="F416" s="25">
        <f>Source!AK184</f>
        <v>478.96</v>
      </c>
      <c r="G416" s="28" t="s">
        <v>3</v>
      </c>
      <c r="H416" s="10">
        <f>Source!AW184</f>
        <v>1</v>
      </c>
      <c r="I416" s="26">
        <f>ROUND((Source!AC184*Source!AW184)*Source!I184, 2)+ROUND((Source!AD184*Source!AV184)*Source!I184, 2)+ROUND((Source!AF184*Source!AV184)*Source!I184, 2)</f>
        <v>1748.48</v>
      </c>
      <c r="J416" s="10">
        <f>IF(Source!BC184&lt;&gt; 0, Source!BC184, 1)</f>
        <v>6.54</v>
      </c>
      <c r="K416" s="26">
        <f>Source!O184</f>
        <v>11435.07</v>
      </c>
      <c r="Q416">
        <f>ROUND((Source!DN184/100)*ROUND((Source!AF184*Source!AV184)*Source!I184, 2), 2)</f>
        <v>0</v>
      </c>
      <c r="R416">
        <f>Source!X184</f>
        <v>0</v>
      </c>
      <c r="S416">
        <f>ROUND((Source!DO184/100)*ROUND((Source!AF184*Source!AV184)*Source!I184, 2), 2)</f>
        <v>0</v>
      </c>
      <c r="T416">
        <f>Source!Y184</f>
        <v>0</v>
      </c>
      <c r="U416">
        <f>ROUND((175/100)*ROUND((Source!AE184*Source!AV184)*Source!I184, 2), 2)</f>
        <v>0</v>
      </c>
      <c r="V416">
        <f>ROUND((167/100)*ROUND(Source!CS184*Source!I184, 2), 2)</f>
        <v>0</v>
      </c>
      <c r="X416">
        <f>IF(Source!BI184&lt;=1,I416, 0)</f>
        <v>1748.48</v>
      </c>
      <c r="Y416">
        <f>IF(Source!BI184=2,I416, 0)</f>
        <v>0</v>
      </c>
      <c r="Z416">
        <f>IF(Source!BI184=3,I416, 0)</f>
        <v>0</v>
      </c>
      <c r="AA416">
        <f>IF(Source!BI184=4,I416, 0)</f>
        <v>0</v>
      </c>
    </row>
    <row r="417" spans="1:27" ht="14.25" x14ac:dyDescent="0.2">
      <c r="A417" s="21"/>
      <c r="B417" s="22"/>
      <c r="C417" s="22" t="s">
        <v>1040</v>
      </c>
      <c r="D417" s="23" t="s">
        <v>1041</v>
      </c>
      <c r="E417" s="10">
        <f>Source!DN183</f>
        <v>104</v>
      </c>
      <c r="F417" s="25"/>
      <c r="G417" s="24"/>
      <c r="H417" s="10"/>
      <c r="I417" s="26">
        <f>SUM(Q411:Q416)</f>
        <v>519.79999999999995</v>
      </c>
      <c r="J417" s="10">
        <f>Source!BZ183</f>
        <v>90</v>
      </c>
      <c r="K417" s="26">
        <f>SUM(R411:R416)</f>
        <v>8344.2999999999993</v>
      </c>
    </row>
    <row r="418" spans="1:27" ht="14.25" x14ac:dyDescent="0.2">
      <c r="A418" s="21"/>
      <c r="B418" s="22"/>
      <c r="C418" s="22" t="s">
        <v>1042</v>
      </c>
      <c r="D418" s="23" t="s">
        <v>1041</v>
      </c>
      <c r="E418" s="10">
        <f>Source!DO183</f>
        <v>70</v>
      </c>
      <c r="F418" s="25"/>
      <c r="G418" s="24"/>
      <c r="H418" s="10"/>
      <c r="I418" s="26">
        <f>SUM(S411:S417)</f>
        <v>349.87</v>
      </c>
      <c r="J418" s="10">
        <f>Source!CA183</f>
        <v>44</v>
      </c>
      <c r="K418" s="26">
        <f>SUM(T411:T417)</f>
        <v>4079.43</v>
      </c>
    </row>
    <row r="419" spans="1:27" ht="14.25" x14ac:dyDescent="0.2">
      <c r="A419" s="21"/>
      <c r="B419" s="22"/>
      <c r="C419" s="22" t="s">
        <v>1043</v>
      </c>
      <c r="D419" s="23" t="s">
        <v>1041</v>
      </c>
      <c r="E419" s="10">
        <f>175</f>
        <v>175</v>
      </c>
      <c r="F419" s="25"/>
      <c r="G419" s="24"/>
      <c r="H419" s="10"/>
      <c r="I419" s="26">
        <f>SUM(U411:U418)</f>
        <v>1.21</v>
      </c>
      <c r="J419" s="10">
        <f>167</f>
        <v>167</v>
      </c>
      <c r="K419" s="26">
        <f>SUM(V411:V418)</f>
        <v>1.1499999999999999</v>
      </c>
    </row>
    <row r="420" spans="1:27" ht="14.25" x14ac:dyDescent="0.2">
      <c r="A420" s="21"/>
      <c r="B420" s="22"/>
      <c r="C420" s="22" t="s">
        <v>1044</v>
      </c>
      <c r="D420" s="23" t="s">
        <v>1045</v>
      </c>
      <c r="E420" s="10">
        <f>Source!AQ183</f>
        <v>23.33</v>
      </c>
      <c r="F420" s="25"/>
      <c r="G420" s="24" t="str">
        <f>Source!DI183</f>
        <v>*1,15</v>
      </c>
      <c r="H420" s="10">
        <f>Source!AV183</f>
        <v>1</v>
      </c>
      <c r="I420" s="26">
        <f>Source!U183</f>
        <v>48.011390249999998</v>
      </c>
      <c r="J420" s="10"/>
      <c r="K420" s="26"/>
    </row>
    <row r="421" spans="1:27" ht="15" x14ac:dyDescent="0.25">
      <c r="A421" s="30"/>
      <c r="B421" s="30"/>
      <c r="C421" s="30"/>
      <c r="D421" s="30"/>
      <c r="E421" s="30"/>
      <c r="F421" s="30"/>
      <c r="G421" s="30"/>
      <c r="H421" s="39">
        <f>I412+I413+I415+I417+I418+I419+SUM(I416:I416)</f>
        <v>3191.62</v>
      </c>
      <c r="I421" s="39"/>
      <c r="J421" s="39">
        <f>K412+K413+K415+K417+K418+K419+SUM(K416:K416)</f>
        <v>33356.639999999999</v>
      </c>
      <c r="K421" s="39"/>
      <c r="O421" s="29">
        <f>I412+I413+I415+I417+I418+I419+SUM(I416:I416)</f>
        <v>3191.62</v>
      </c>
      <c r="P421" s="29">
        <f>K412+K413+K415+K417+K418+K419+SUM(K416:K416)</f>
        <v>33356.639999999999</v>
      </c>
      <c r="X421">
        <f>IF(Source!BI183&lt;=1,I412+I413+I415+I417+I418+I419-0, 0)</f>
        <v>1443.1399999999999</v>
      </c>
      <c r="Y421">
        <f>IF(Source!BI183=2,I412+I413+I415+I417+I418+I419-0, 0)</f>
        <v>0</v>
      </c>
      <c r="Z421">
        <f>IF(Source!BI183=3,I412+I413+I415+I417+I418+I419-0, 0)</f>
        <v>0</v>
      </c>
      <c r="AA421">
        <f>IF(Source!BI183=4,I412+I413+I415+I417+I418+I419,0)</f>
        <v>0</v>
      </c>
    </row>
    <row r="422" spans="1:27" ht="42.75" x14ac:dyDescent="0.2">
      <c r="A422" s="21" t="str">
        <f>Source!E185</f>
        <v>35</v>
      </c>
      <c r="B422" s="22" t="str">
        <f>Source!F185</f>
        <v>3.11-10-2</v>
      </c>
      <c r="C422" s="22" t="str">
        <f>Source!G185</f>
        <v>Добавляется или исключается на каждые 5 мм изменения толщины стяжки к позиции 3.11-10-1</v>
      </c>
      <c r="D422" s="23" t="str">
        <f>Source!H185</f>
        <v>100 м2 стяжки</v>
      </c>
      <c r="E422" s="10">
        <f>Source!I185</f>
        <v>1.7895000000000001</v>
      </c>
      <c r="F422" s="25"/>
      <c r="G422" s="24"/>
      <c r="H422" s="10"/>
      <c r="I422" s="26"/>
      <c r="J422" s="10"/>
      <c r="K422" s="26"/>
      <c r="Q422">
        <f>ROUND((Source!DN185/100)*ROUND((Source!AF185*Source!AV185)*Source!I185, 2), 2)</f>
        <v>19.260000000000002</v>
      </c>
      <c r="R422">
        <f>Source!X185</f>
        <v>309.20999999999998</v>
      </c>
      <c r="S422">
        <f>ROUND((Source!DO185/100)*ROUND((Source!AF185*Source!AV185)*Source!I185, 2), 2)</f>
        <v>12.96</v>
      </c>
      <c r="T422">
        <f>Source!Y185</f>
        <v>151.16999999999999</v>
      </c>
      <c r="U422">
        <f>ROUND((175/100)*ROUND((Source!AE185*Source!AV185)*Source!I185, 2), 2)</f>
        <v>0.63</v>
      </c>
      <c r="V422">
        <f>ROUND((167/100)*ROUND(Source!CS185*Source!I185, 2), 2)</f>
        <v>0.6</v>
      </c>
    </row>
    <row r="423" spans="1:27" ht="14.25" x14ac:dyDescent="0.2">
      <c r="A423" s="21"/>
      <c r="B423" s="22"/>
      <c r="C423" s="22" t="s">
        <v>1036</v>
      </c>
      <c r="D423" s="23"/>
      <c r="E423" s="10"/>
      <c r="F423" s="25">
        <f>Source!AO185</f>
        <v>4.5</v>
      </c>
      <c r="G423" s="24" t="str">
        <f>Source!DG185</f>
        <v>*1,15*2</v>
      </c>
      <c r="H423" s="10">
        <f>Source!AV185</f>
        <v>1</v>
      </c>
      <c r="I423" s="26">
        <f>ROUND((Source!AF185*Source!AV185)*Source!I185, 2)</f>
        <v>18.52</v>
      </c>
      <c r="J423" s="10">
        <f>IF(Source!BA185&lt;&gt; 0, Source!BA185, 1)</f>
        <v>18.55</v>
      </c>
      <c r="K423" s="26">
        <f>Source!S185</f>
        <v>343.57</v>
      </c>
      <c r="W423">
        <f>I423</f>
        <v>18.52</v>
      </c>
    </row>
    <row r="424" spans="1:27" ht="14.25" x14ac:dyDescent="0.2">
      <c r="A424" s="21"/>
      <c r="B424" s="22"/>
      <c r="C424" s="22" t="s">
        <v>1037</v>
      </c>
      <c r="D424" s="23"/>
      <c r="E424" s="10"/>
      <c r="F424" s="25">
        <f>Source!AM185</f>
        <v>3.22</v>
      </c>
      <c r="G424" s="24" t="str">
        <f>Source!DE185</f>
        <v>*1,25*2</v>
      </c>
      <c r="H424" s="10">
        <f>Source!AV185</f>
        <v>1</v>
      </c>
      <c r="I424" s="26">
        <f>ROUND((Source!AD185*Source!AV185)*Source!I185, 2)</f>
        <v>14.41</v>
      </c>
      <c r="J424" s="10">
        <f>IF(Source!BB185&lt;&gt; 0, Source!BB185, 1)</f>
        <v>1.33</v>
      </c>
      <c r="K424" s="26">
        <f>Source!Q185</f>
        <v>19.16</v>
      </c>
    </row>
    <row r="425" spans="1:27" ht="14.25" x14ac:dyDescent="0.2">
      <c r="A425" s="21"/>
      <c r="B425" s="22"/>
      <c r="C425" s="22" t="s">
        <v>1038</v>
      </c>
      <c r="D425" s="23"/>
      <c r="E425" s="10"/>
      <c r="F425" s="25">
        <f>Source!AN185</f>
        <v>0.08</v>
      </c>
      <c r="G425" s="24" t="str">
        <f>Source!DF185</f>
        <v>*1,25*2</v>
      </c>
      <c r="H425" s="10">
        <f>Source!AV185</f>
        <v>1</v>
      </c>
      <c r="I425" s="27">
        <f>ROUND((Source!AE185*Source!AV185)*Source!I185, 2)</f>
        <v>0.36</v>
      </c>
      <c r="J425" s="10">
        <f>IF(Source!BS185&lt;&gt; 0, Source!BS185, 1)</f>
        <v>1</v>
      </c>
      <c r="K425" s="27">
        <f>Source!R185</f>
        <v>0.36</v>
      </c>
      <c r="W425">
        <f>I425</f>
        <v>0.36</v>
      </c>
    </row>
    <row r="426" spans="1:27" ht="14.25" x14ac:dyDescent="0.2">
      <c r="A426" s="21" t="str">
        <f>Source!E186</f>
        <v>35,1</v>
      </c>
      <c r="B426" s="22" t="str">
        <f>Source!F186</f>
        <v>1.3-2-6</v>
      </c>
      <c r="C426" s="22" t="str">
        <f>Source!G186</f>
        <v>Растворы цементные, марка 150</v>
      </c>
      <c r="D426" s="23" t="str">
        <f>Source!H186</f>
        <v>м3</v>
      </c>
      <c r="E426" s="10">
        <f>Source!I186</f>
        <v>3.6505800000000002</v>
      </c>
      <c r="F426" s="25">
        <f>Source!AK186</f>
        <v>478.96</v>
      </c>
      <c r="G426" s="28" t="s">
        <v>3</v>
      </c>
      <c r="H426" s="10">
        <f>Source!AW186</f>
        <v>1</v>
      </c>
      <c r="I426" s="26">
        <f>ROUND((Source!AC186*Source!AW186)*Source!I186, 2)+ROUND((Source!AD186*Source!AV186)*Source!I186, 2)+ROUND((Source!AF186*Source!AV186)*Source!I186, 2)</f>
        <v>1748.48</v>
      </c>
      <c r="J426" s="10">
        <f>IF(Source!BC186&lt;&gt; 0, Source!BC186, 1)</f>
        <v>6.54</v>
      </c>
      <c r="K426" s="26">
        <f>Source!O186</f>
        <v>11435.07</v>
      </c>
      <c r="Q426">
        <f>ROUND((Source!DN186/100)*ROUND((Source!AF186*Source!AV186)*Source!I186, 2), 2)</f>
        <v>0</v>
      </c>
      <c r="R426">
        <f>Source!X186</f>
        <v>0</v>
      </c>
      <c r="S426">
        <f>ROUND((Source!DO186/100)*ROUND((Source!AF186*Source!AV186)*Source!I186, 2), 2)</f>
        <v>0</v>
      </c>
      <c r="T426">
        <f>Source!Y186</f>
        <v>0</v>
      </c>
      <c r="U426">
        <f>ROUND((175/100)*ROUND((Source!AE186*Source!AV186)*Source!I186, 2), 2)</f>
        <v>0</v>
      </c>
      <c r="V426">
        <f>ROUND((167/100)*ROUND(Source!CS186*Source!I186, 2), 2)</f>
        <v>0</v>
      </c>
      <c r="X426">
        <f>IF(Source!BI186&lt;=1,I426, 0)</f>
        <v>1748.48</v>
      </c>
      <c r="Y426">
        <f>IF(Source!BI186=2,I426, 0)</f>
        <v>0</v>
      </c>
      <c r="Z426">
        <f>IF(Source!BI186=3,I426, 0)</f>
        <v>0</v>
      </c>
      <c r="AA426">
        <f>IF(Source!BI186=4,I426, 0)</f>
        <v>0</v>
      </c>
    </row>
    <row r="427" spans="1:27" ht="14.25" x14ac:dyDescent="0.2">
      <c r="A427" s="21"/>
      <c r="B427" s="22"/>
      <c r="C427" s="22" t="s">
        <v>1040</v>
      </c>
      <c r="D427" s="23" t="s">
        <v>1041</v>
      </c>
      <c r="E427" s="10">
        <f>Source!DN185</f>
        <v>104</v>
      </c>
      <c r="F427" s="25"/>
      <c r="G427" s="24"/>
      <c r="H427" s="10"/>
      <c r="I427" s="26">
        <f>SUM(Q422:Q426)</f>
        <v>19.260000000000002</v>
      </c>
      <c r="J427" s="10">
        <f>Source!BZ185</f>
        <v>90</v>
      </c>
      <c r="K427" s="26">
        <f>SUM(R422:R426)</f>
        <v>309.20999999999998</v>
      </c>
    </row>
    <row r="428" spans="1:27" ht="14.25" x14ac:dyDescent="0.2">
      <c r="A428" s="21"/>
      <c r="B428" s="22"/>
      <c r="C428" s="22" t="s">
        <v>1042</v>
      </c>
      <c r="D428" s="23" t="s">
        <v>1041</v>
      </c>
      <c r="E428" s="10">
        <f>Source!DO185</f>
        <v>70</v>
      </c>
      <c r="F428" s="25"/>
      <c r="G428" s="24"/>
      <c r="H428" s="10"/>
      <c r="I428" s="26">
        <f>SUM(S422:S427)</f>
        <v>12.96</v>
      </c>
      <c r="J428" s="10">
        <f>Source!CA185</f>
        <v>44</v>
      </c>
      <c r="K428" s="26">
        <f>SUM(T422:T427)</f>
        <v>151.16999999999999</v>
      </c>
    </row>
    <row r="429" spans="1:27" ht="14.25" x14ac:dyDescent="0.2">
      <c r="A429" s="21"/>
      <c r="B429" s="22"/>
      <c r="C429" s="22" t="s">
        <v>1043</v>
      </c>
      <c r="D429" s="23" t="s">
        <v>1041</v>
      </c>
      <c r="E429" s="10">
        <f>175</f>
        <v>175</v>
      </c>
      <c r="F429" s="25"/>
      <c r="G429" s="24"/>
      <c r="H429" s="10"/>
      <c r="I429" s="26">
        <f>SUM(U422:U428)</f>
        <v>0.63</v>
      </c>
      <c r="J429" s="10">
        <f>167</f>
        <v>167</v>
      </c>
      <c r="K429" s="26">
        <f>SUM(V422:V428)</f>
        <v>0.6</v>
      </c>
    </row>
    <row r="430" spans="1:27" ht="14.25" x14ac:dyDescent="0.2">
      <c r="A430" s="21"/>
      <c r="B430" s="22"/>
      <c r="C430" s="22" t="s">
        <v>1044</v>
      </c>
      <c r="D430" s="23" t="s">
        <v>1045</v>
      </c>
      <c r="E430" s="10">
        <f>Source!AQ185</f>
        <v>0.44</v>
      </c>
      <c r="F430" s="25"/>
      <c r="G430" s="24" t="str">
        <f>Source!DI185</f>
        <v>*1,15*2</v>
      </c>
      <c r="H430" s="10">
        <f>Source!AV185</f>
        <v>1</v>
      </c>
      <c r="I430" s="26">
        <f>Source!U185</f>
        <v>1.8109740000000001</v>
      </c>
      <c r="J430" s="10"/>
      <c r="K430" s="26"/>
    </row>
    <row r="431" spans="1:27" ht="15" x14ac:dyDescent="0.25">
      <c r="A431" s="30"/>
      <c r="B431" s="30"/>
      <c r="C431" s="30"/>
      <c r="D431" s="30"/>
      <c r="E431" s="30"/>
      <c r="F431" s="30"/>
      <c r="G431" s="30"/>
      <c r="H431" s="39">
        <f>I423+I424+I427+I428+I429+SUM(I426:I426)</f>
        <v>1814.26</v>
      </c>
      <c r="I431" s="39"/>
      <c r="J431" s="39">
        <f>K423+K424+K427+K428+K429+SUM(K426:K426)</f>
        <v>12258.779999999999</v>
      </c>
      <c r="K431" s="39"/>
      <c r="O431" s="29">
        <f>I423+I424+I427+I428+I429+SUM(I426:I426)</f>
        <v>1814.26</v>
      </c>
      <c r="P431" s="29">
        <f>K423+K424+K427+K428+K429+SUM(K426:K426)</f>
        <v>12258.779999999999</v>
      </c>
      <c r="X431">
        <f>IF(Source!BI185&lt;=1,I423+I424+I427+I428+I429-0, 0)</f>
        <v>65.78</v>
      </c>
      <c r="Y431">
        <f>IF(Source!BI185=2,I423+I424+I427+I428+I429-0, 0)</f>
        <v>0</v>
      </c>
      <c r="Z431">
        <f>IF(Source!BI185=3,I423+I424+I427+I428+I429-0, 0)</f>
        <v>0</v>
      </c>
      <c r="AA431">
        <f>IF(Source!BI185=4,I423+I424+I427+I428+I429,0)</f>
        <v>0</v>
      </c>
    </row>
    <row r="432" spans="1:27" ht="28.5" x14ac:dyDescent="0.2">
      <c r="A432" s="21" t="str">
        <f>Source!E187</f>
        <v>36</v>
      </c>
      <c r="B432" s="22" t="str">
        <f>Source!F187</f>
        <v>3.6-6-10</v>
      </c>
      <c r="C432" s="22" t="str">
        <f>Source!G187</f>
        <v>Армирование подстилающих слоев и набетонок</v>
      </c>
      <c r="D432" s="23" t="str">
        <f>Source!H187</f>
        <v>1 Т</v>
      </c>
      <c r="E432" s="10">
        <f>Source!I187</f>
        <v>0.50109999999999999</v>
      </c>
      <c r="F432" s="25"/>
      <c r="G432" s="24"/>
      <c r="H432" s="10"/>
      <c r="I432" s="26"/>
      <c r="J432" s="10"/>
      <c r="K432" s="26"/>
      <c r="Q432">
        <f>ROUND((Source!DN187/100)*ROUND((Source!AF187*Source!AV187)*Source!I187, 2), 2)</f>
        <v>65.97</v>
      </c>
      <c r="R432">
        <f>Source!X187</f>
        <v>1036.58</v>
      </c>
      <c r="S432">
        <f>ROUND((Source!DO187/100)*ROUND((Source!AF187*Source!AV187)*Source!I187, 2), 2)</f>
        <v>54.33</v>
      </c>
      <c r="T432">
        <f>Source!Y187</f>
        <v>633.46</v>
      </c>
      <c r="U432">
        <f>ROUND((175/100)*ROUND((Source!AE187*Source!AV187)*Source!I187, 2), 2)</f>
        <v>8.09</v>
      </c>
      <c r="V432">
        <f>ROUND((167/100)*ROUND(Source!CS187*Source!I187, 2), 2)</f>
        <v>7.72</v>
      </c>
    </row>
    <row r="433" spans="1:27" ht="14.25" x14ac:dyDescent="0.2">
      <c r="A433" s="21"/>
      <c r="B433" s="22"/>
      <c r="C433" s="22" t="s">
        <v>1036</v>
      </c>
      <c r="D433" s="23"/>
      <c r="E433" s="10"/>
      <c r="F433" s="25">
        <f>Source!AO187</f>
        <v>134.68</v>
      </c>
      <c r="G433" s="24" t="str">
        <f>Source!DG187</f>
        <v>*1,15</v>
      </c>
      <c r="H433" s="10">
        <f>Source!AV187</f>
        <v>1</v>
      </c>
      <c r="I433" s="26">
        <f>ROUND((Source!AF187*Source!AV187)*Source!I187, 2)</f>
        <v>77.61</v>
      </c>
      <c r="J433" s="10">
        <f>IF(Source!BA187&lt;&gt; 0, Source!BA187, 1)</f>
        <v>18.55</v>
      </c>
      <c r="K433" s="26">
        <f>Source!S187</f>
        <v>1439.69</v>
      </c>
      <c r="W433">
        <f>I433</f>
        <v>77.61</v>
      </c>
    </row>
    <row r="434" spans="1:27" ht="14.25" x14ac:dyDescent="0.2">
      <c r="A434" s="21"/>
      <c r="B434" s="22"/>
      <c r="C434" s="22" t="s">
        <v>1037</v>
      </c>
      <c r="D434" s="23"/>
      <c r="E434" s="10"/>
      <c r="F434" s="25">
        <f>Source!AM187</f>
        <v>30.68</v>
      </c>
      <c r="G434" s="24" t="str">
        <f>Source!DE187</f>
        <v>*1,25</v>
      </c>
      <c r="H434" s="10">
        <f>Source!AV187</f>
        <v>1</v>
      </c>
      <c r="I434" s="26">
        <f>ROUND((Source!AD187*Source!AV187)*Source!I187, 2)</f>
        <v>19.22</v>
      </c>
      <c r="J434" s="10">
        <f>IF(Source!BB187&lt;&gt; 0, Source!BB187, 1)</f>
        <v>7.97</v>
      </c>
      <c r="K434" s="26">
        <f>Source!Q187</f>
        <v>153.16</v>
      </c>
    </row>
    <row r="435" spans="1:27" ht="14.25" x14ac:dyDescent="0.2">
      <c r="A435" s="21"/>
      <c r="B435" s="22"/>
      <c r="C435" s="22" t="s">
        <v>1038</v>
      </c>
      <c r="D435" s="23"/>
      <c r="E435" s="10"/>
      <c r="F435" s="25">
        <f>Source!AN187</f>
        <v>7.37</v>
      </c>
      <c r="G435" s="24" t="str">
        <f>Source!DF187</f>
        <v>*1,25</v>
      </c>
      <c r="H435" s="10">
        <f>Source!AV187</f>
        <v>1</v>
      </c>
      <c r="I435" s="27">
        <f>ROUND((Source!AE187*Source!AV187)*Source!I187, 2)</f>
        <v>4.62</v>
      </c>
      <c r="J435" s="10">
        <f>IF(Source!BS187&lt;&gt; 0, Source!BS187, 1)</f>
        <v>1</v>
      </c>
      <c r="K435" s="27">
        <f>Source!R187</f>
        <v>4.62</v>
      </c>
      <c r="W435">
        <f>I435</f>
        <v>4.62</v>
      </c>
    </row>
    <row r="436" spans="1:27" ht="14.25" x14ac:dyDescent="0.2">
      <c r="A436" s="21"/>
      <c r="B436" s="22"/>
      <c r="C436" s="22" t="s">
        <v>1039</v>
      </c>
      <c r="D436" s="23"/>
      <c r="E436" s="10"/>
      <c r="F436" s="25">
        <f>Source!AL187</f>
        <v>258.91000000000003</v>
      </c>
      <c r="G436" s="24" t="str">
        <f>Source!DD187</f>
        <v/>
      </c>
      <c r="H436" s="10">
        <f>Source!AW187</f>
        <v>1</v>
      </c>
      <c r="I436" s="26">
        <f>ROUND((Source!AC187*Source!AW187)*Source!I187, 2)</f>
        <v>129.74</v>
      </c>
      <c r="J436" s="10">
        <f>IF(Source!BC187&lt;&gt; 0, Source!BC187, 1)</f>
        <v>5.39</v>
      </c>
      <c r="K436" s="26">
        <f>Source!P187</f>
        <v>699.3</v>
      </c>
    </row>
    <row r="437" spans="1:27" ht="57" x14ac:dyDescent="0.2">
      <c r="A437" s="21" t="str">
        <f>Source!E188</f>
        <v>36,1</v>
      </c>
      <c r="B437" s="22" t="str">
        <f>Source!F188</f>
        <v>1.3-4-75</v>
      </c>
      <c r="C437" s="22" t="str">
        <f>Source!G188</f>
        <v>Каркасы и сетки арматурные плоские, собранные и сваренные (связанные) в арматурные изделия, класс ВР-I, диаметр 5 мм</v>
      </c>
      <c r="D437" s="23" t="str">
        <f>Source!H188</f>
        <v>т</v>
      </c>
      <c r="E437" s="10">
        <f>Source!I188</f>
        <v>0.50109999999999999</v>
      </c>
      <c r="F437" s="25">
        <f>Source!AK188</f>
        <v>9733.52</v>
      </c>
      <c r="G437" s="28" t="s">
        <v>3</v>
      </c>
      <c r="H437" s="10">
        <f>Source!AW188</f>
        <v>1</v>
      </c>
      <c r="I437" s="26">
        <f>ROUND((Source!AC188*Source!AW188)*Source!I188, 2)+ROUND((Source!AD188*Source!AV188)*Source!I188, 2)+ROUND((Source!AF188*Source!AV188)*Source!I188, 2)</f>
        <v>4877.47</v>
      </c>
      <c r="J437" s="10">
        <f>IF(Source!BC188&lt;&gt; 0, Source!BC188, 1)</f>
        <v>3.14</v>
      </c>
      <c r="K437" s="26">
        <f>Source!O188</f>
        <v>15315.25</v>
      </c>
      <c r="Q437">
        <f>ROUND((Source!DN188/100)*ROUND((Source!AF188*Source!AV188)*Source!I188, 2), 2)</f>
        <v>0</v>
      </c>
      <c r="R437">
        <f>Source!X188</f>
        <v>0</v>
      </c>
      <c r="S437">
        <f>ROUND((Source!DO188/100)*ROUND((Source!AF188*Source!AV188)*Source!I188, 2), 2)</f>
        <v>0</v>
      </c>
      <c r="T437">
        <f>Source!Y188</f>
        <v>0</v>
      </c>
      <c r="U437">
        <f>ROUND((175/100)*ROUND((Source!AE188*Source!AV188)*Source!I188, 2), 2)</f>
        <v>0</v>
      </c>
      <c r="V437">
        <f>ROUND((167/100)*ROUND(Source!CS188*Source!I188, 2), 2)</f>
        <v>0</v>
      </c>
      <c r="X437">
        <f>IF(Source!BI188&lt;=1,I437, 0)</f>
        <v>4877.47</v>
      </c>
      <c r="Y437">
        <f>IF(Source!BI188=2,I437, 0)</f>
        <v>0</v>
      </c>
      <c r="Z437">
        <f>IF(Source!BI188=3,I437, 0)</f>
        <v>0</v>
      </c>
      <c r="AA437">
        <f>IF(Source!BI188=4,I437, 0)</f>
        <v>0</v>
      </c>
    </row>
    <row r="438" spans="1:27" ht="14.25" x14ac:dyDescent="0.2">
      <c r="A438" s="21"/>
      <c r="B438" s="22"/>
      <c r="C438" s="22" t="s">
        <v>1040</v>
      </c>
      <c r="D438" s="23" t="s">
        <v>1041</v>
      </c>
      <c r="E438" s="10">
        <f>Source!DN187</f>
        <v>85</v>
      </c>
      <c r="F438" s="25"/>
      <c r="G438" s="24"/>
      <c r="H438" s="10"/>
      <c r="I438" s="26">
        <f>SUM(Q432:Q437)</f>
        <v>65.97</v>
      </c>
      <c r="J438" s="10">
        <f>Source!BZ187</f>
        <v>72</v>
      </c>
      <c r="K438" s="26">
        <f>SUM(R432:R437)</f>
        <v>1036.58</v>
      </c>
    </row>
    <row r="439" spans="1:27" ht="14.25" x14ac:dyDescent="0.2">
      <c r="A439" s="21"/>
      <c r="B439" s="22"/>
      <c r="C439" s="22" t="s">
        <v>1042</v>
      </c>
      <c r="D439" s="23" t="s">
        <v>1041</v>
      </c>
      <c r="E439" s="10">
        <f>Source!DO187</f>
        <v>70</v>
      </c>
      <c r="F439" s="25"/>
      <c r="G439" s="24"/>
      <c r="H439" s="10"/>
      <c r="I439" s="26">
        <f>SUM(S432:S438)</f>
        <v>54.33</v>
      </c>
      <c r="J439" s="10">
        <f>Source!CA187</f>
        <v>44</v>
      </c>
      <c r="K439" s="26">
        <f>SUM(T432:T438)</f>
        <v>633.46</v>
      </c>
    </row>
    <row r="440" spans="1:27" ht="14.25" x14ac:dyDescent="0.2">
      <c r="A440" s="21"/>
      <c r="B440" s="22"/>
      <c r="C440" s="22" t="s">
        <v>1043</v>
      </c>
      <c r="D440" s="23" t="s">
        <v>1041</v>
      </c>
      <c r="E440" s="10">
        <f>175</f>
        <v>175</v>
      </c>
      <c r="F440" s="25"/>
      <c r="G440" s="24"/>
      <c r="H440" s="10"/>
      <c r="I440" s="26">
        <f>SUM(U432:U439)</f>
        <v>8.09</v>
      </c>
      <c r="J440" s="10">
        <f>167</f>
        <v>167</v>
      </c>
      <c r="K440" s="26">
        <f>SUM(V432:V439)</f>
        <v>7.72</v>
      </c>
    </row>
    <row r="441" spans="1:27" ht="14.25" x14ac:dyDescent="0.2">
      <c r="A441" s="21"/>
      <c r="B441" s="22"/>
      <c r="C441" s="22" t="s">
        <v>1044</v>
      </c>
      <c r="D441" s="23" t="s">
        <v>1045</v>
      </c>
      <c r="E441" s="10">
        <f>Source!AQ187</f>
        <v>11.6</v>
      </c>
      <c r="F441" s="25"/>
      <c r="G441" s="24" t="str">
        <f>Source!DI187</f>
        <v>*1,15</v>
      </c>
      <c r="H441" s="10">
        <f>Source!AV187</f>
        <v>1</v>
      </c>
      <c r="I441" s="26">
        <f>Source!U187</f>
        <v>6.6846739999999993</v>
      </c>
      <c r="J441" s="10"/>
      <c r="K441" s="26"/>
    </row>
    <row r="442" spans="1:27" ht="15" x14ac:dyDescent="0.25">
      <c r="A442" s="30"/>
      <c r="B442" s="30"/>
      <c r="C442" s="30"/>
      <c r="D442" s="30"/>
      <c r="E442" s="30"/>
      <c r="F442" s="30"/>
      <c r="G442" s="30"/>
      <c r="H442" s="39">
        <f>I433+I434+I436+I438+I439+I440+SUM(I437:I437)</f>
        <v>5232.43</v>
      </c>
      <c r="I442" s="39"/>
      <c r="J442" s="39">
        <f>K433+K434+K436+K438+K439+K440+SUM(K437:K437)</f>
        <v>19285.16</v>
      </c>
      <c r="K442" s="39"/>
      <c r="O442" s="29">
        <f>I433+I434+I436+I438+I439+I440+SUM(I437:I437)</f>
        <v>5232.43</v>
      </c>
      <c r="P442" s="29">
        <f>K433+K434+K436+K438+K439+K440+SUM(K437:K437)</f>
        <v>19285.16</v>
      </c>
      <c r="X442">
        <f>IF(Source!BI187&lt;=1,I433+I434+I436+I438+I439+I440-0, 0)</f>
        <v>354.95999999999992</v>
      </c>
      <c r="Y442">
        <f>IF(Source!BI187=2,I433+I434+I436+I438+I439+I440-0, 0)</f>
        <v>0</v>
      </c>
      <c r="Z442">
        <f>IF(Source!BI187=3,I433+I434+I436+I438+I439+I440-0, 0)</f>
        <v>0</v>
      </c>
      <c r="AA442">
        <f>IF(Source!BI187=4,I433+I434+I436+I438+I439+I440,0)</f>
        <v>0</v>
      </c>
    </row>
    <row r="443" spans="1:27" ht="71.25" x14ac:dyDescent="0.2">
      <c r="A443" s="21" t="str">
        <f>Source!E189</f>
        <v>37</v>
      </c>
      <c r="B443" s="22" t="str">
        <f>Source!F189</f>
        <v>3.11-4-1</v>
      </c>
      <c r="C443" s="22" t="str">
        <f>Source!G189</f>
        <v>Устройство первого слоя оклеечной гидроизоляции рулонными материалами на битумной мастике</v>
      </c>
      <c r="D443" s="23" t="str">
        <f>Source!H189</f>
        <v>100 м2 изолируемой поверхности</v>
      </c>
      <c r="E443" s="10">
        <f>Source!I189</f>
        <v>1.7895000000000001</v>
      </c>
      <c r="F443" s="25"/>
      <c r="G443" s="24"/>
      <c r="H443" s="10"/>
      <c r="I443" s="26"/>
      <c r="J443" s="10"/>
      <c r="K443" s="26"/>
      <c r="Q443">
        <f>ROUND((Source!DN189/100)*ROUND((Source!AF189*Source!AV189)*Source!I189, 2), 2)</f>
        <v>805.42</v>
      </c>
      <c r="R443">
        <f>Source!X189</f>
        <v>12929.25</v>
      </c>
      <c r="S443">
        <f>ROUND((Source!DO189/100)*ROUND((Source!AF189*Source!AV189)*Source!I189, 2), 2)</f>
        <v>542.11</v>
      </c>
      <c r="T443">
        <f>Source!Y189</f>
        <v>6320.97</v>
      </c>
      <c r="U443">
        <f>ROUND((175/100)*ROUND((Source!AE189*Source!AV189)*Source!I189, 2), 2)</f>
        <v>251.23</v>
      </c>
      <c r="V443">
        <f>ROUND((167/100)*ROUND(Source!CS189*Source!I189, 2), 2)</f>
        <v>239.75</v>
      </c>
    </row>
    <row r="444" spans="1:27" ht="14.25" x14ac:dyDescent="0.2">
      <c r="A444" s="21"/>
      <c r="B444" s="22"/>
      <c r="C444" s="22" t="s">
        <v>1036</v>
      </c>
      <c r="D444" s="23"/>
      <c r="E444" s="10"/>
      <c r="F444" s="25">
        <f>Source!AO189</f>
        <v>376.32</v>
      </c>
      <c r="G444" s="24" t="str">
        <f>Source!DG189</f>
        <v>*1,15</v>
      </c>
      <c r="H444" s="10">
        <f>Source!AV189</f>
        <v>1</v>
      </c>
      <c r="I444" s="26">
        <f>ROUND((Source!AF189*Source!AV189)*Source!I189, 2)</f>
        <v>774.44</v>
      </c>
      <c r="J444" s="10">
        <f>IF(Source!BA189&lt;&gt; 0, Source!BA189, 1)</f>
        <v>18.55</v>
      </c>
      <c r="K444" s="26">
        <f>Source!S189</f>
        <v>14365.83</v>
      </c>
      <c r="W444">
        <f>I444</f>
        <v>774.44</v>
      </c>
    </row>
    <row r="445" spans="1:27" ht="14.25" x14ac:dyDescent="0.2">
      <c r="A445" s="21"/>
      <c r="B445" s="22"/>
      <c r="C445" s="22" t="s">
        <v>1037</v>
      </c>
      <c r="D445" s="23"/>
      <c r="E445" s="10"/>
      <c r="F445" s="25">
        <f>Source!AM189</f>
        <v>403.01</v>
      </c>
      <c r="G445" s="24" t="str">
        <f>Source!DE189</f>
        <v>*1,25</v>
      </c>
      <c r="H445" s="10">
        <f>Source!AV189</f>
        <v>1</v>
      </c>
      <c r="I445" s="26">
        <f>ROUND((Source!AD189*Source!AV189)*Source!I189, 2)</f>
        <v>901.48</v>
      </c>
      <c r="J445" s="10">
        <f>IF(Source!BB189&lt;&gt; 0, Source!BB189, 1)</f>
        <v>7.5</v>
      </c>
      <c r="K445" s="26">
        <f>Source!Q189</f>
        <v>6761.12</v>
      </c>
    </row>
    <row r="446" spans="1:27" ht="14.25" x14ac:dyDescent="0.2">
      <c r="A446" s="21"/>
      <c r="B446" s="22"/>
      <c r="C446" s="22" t="s">
        <v>1038</v>
      </c>
      <c r="D446" s="23"/>
      <c r="E446" s="10"/>
      <c r="F446" s="25">
        <f>Source!AN189</f>
        <v>64.180000000000007</v>
      </c>
      <c r="G446" s="24" t="str">
        <f>Source!DF189</f>
        <v>*1,25</v>
      </c>
      <c r="H446" s="10">
        <f>Source!AV189</f>
        <v>1</v>
      </c>
      <c r="I446" s="27">
        <f>ROUND((Source!AE189*Source!AV189)*Source!I189, 2)</f>
        <v>143.56</v>
      </c>
      <c r="J446" s="10">
        <f>IF(Source!BS189&lt;&gt; 0, Source!BS189, 1)</f>
        <v>1</v>
      </c>
      <c r="K446" s="27">
        <f>Source!R189</f>
        <v>143.56</v>
      </c>
      <c r="W446">
        <f>I446</f>
        <v>143.56</v>
      </c>
    </row>
    <row r="447" spans="1:27" ht="14.25" x14ac:dyDescent="0.2">
      <c r="A447" s="21"/>
      <c r="B447" s="22"/>
      <c r="C447" s="22" t="s">
        <v>1039</v>
      </c>
      <c r="D447" s="23"/>
      <c r="E447" s="10"/>
      <c r="F447" s="25">
        <f>Source!AL189</f>
        <v>10508.86</v>
      </c>
      <c r="G447" s="24" t="str">
        <f>Source!DD189</f>
        <v/>
      </c>
      <c r="H447" s="10">
        <f>Source!AW189</f>
        <v>1</v>
      </c>
      <c r="I447" s="26">
        <f>ROUND((Source!AC189*Source!AW189)*Source!I189, 2)</f>
        <v>18805.599999999999</v>
      </c>
      <c r="J447" s="10">
        <f>IF(Source!BC189&lt;&gt; 0, Source!BC189, 1)</f>
        <v>2.4300000000000002</v>
      </c>
      <c r="K447" s="26">
        <f>Source!P189</f>
        <v>45697.62</v>
      </c>
    </row>
    <row r="448" spans="1:27" ht="57" x14ac:dyDescent="0.2">
      <c r="A448" s="21" t="str">
        <f>Source!E190</f>
        <v>37,1</v>
      </c>
      <c r="B448" s="22" t="str">
        <f>Source!F190</f>
        <v>1.1-1-1794</v>
      </c>
      <c r="C448" s="22" t="str">
        <f>Source!G190</f>
        <v>Материал рулонный кровельный и гидроизоляционный наплавляемый битумно-полимерный, водостойкий, типа "Техноэласт ЭПП"</v>
      </c>
      <c r="D448" s="23" t="str">
        <f>Source!H190</f>
        <v>м2</v>
      </c>
      <c r="E448" s="10">
        <f>Source!I190</f>
        <v>200.42400000000001</v>
      </c>
      <c r="F448" s="25">
        <f>Source!AK190</f>
        <v>40.380000000000003</v>
      </c>
      <c r="G448" s="28" t="s">
        <v>3</v>
      </c>
      <c r="H448" s="10">
        <f>Source!AW190</f>
        <v>1</v>
      </c>
      <c r="I448" s="26">
        <f>ROUND((Source!AC190*Source!AW190)*Source!I190, 2)+ROUND((Source!AD190*Source!AV190)*Source!I190, 2)+ROUND((Source!AF190*Source!AV190)*Source!I190, 2)</f>
        <v>8093.12</v>
      </c>
      <c r="J448" s="10">
        <f>IF(Source!BC190&lt;&gt; 0, Source!BC190, 1)</f>
        <v>3.4</v>
      </c>
      <c r="K448" s="26">
        <f>Source!O190</f>
        <v>27516.61</v>
      </c>
      <c r="Q448">
        <f>ROUND((Source!DN190/100)*ROUND((Source!AF190*Source!AV190)*Source!I190, 2), 2)</f>
        <v>0</v>
      </c>
      <c r="R448">
        <f>Source!X190</f>
        <v>0</v>
      </c>
      <c r="S448">
        <f>ROUND((Source!DO190/100)*ROUND((Source!AF190*Source!AV190)*Source!I190, 2), 2)</f>
        <v>0</v>
      </c>
      <c r="T448">
        <f>Source!Y190</f>
        <v>0</v>
      </c>
      <c r="U448">
        <f>ROUND((175/100)*ROUND((Source!AE190*Source!AV190)*Source!I190, 2), 2)</f>
        <v>0</v>
      </c>
      <c r="V448">
        <f>ROUND((167/100)*ROUND(Source!CS190*Source!I190, 2), 2)</f>
        <v>0</v>
      </c>
      <c r="X448">
        <f>IF(Source!BI190&lt;=1,I448, 0)</f>
        <v>8093.12</v>
      </c>
      <c r="Y448">
        <f>IF(Source!BI190=2,I448, 0)</f>
        <v>0</v>
      </c>
      <c r="Z448">
        <f>IF(Source!BI190=3,I448, 0)</f>
        <v>0</v>
      </c>
      <c r="AA448">
        <f>IF(Source!BI190=4,I448, 0)</f>
        <v>0</v>
      </c>
    </row>
    <row r="449" spans="1:27" ht="14.25" x14ac:dyDescent="0.2">
      <c r="A449" s="21"/>
      <c r="B449" s="22"/>
      <c r="C449" s="22" t="s">
        <v>1040</v>
      </c>
      <c r="D449" s="23" t="s">
        <v>1041</v>
      </c>
      <c r="E449" s="10">
        <f>Source!DN189</f>
        <v>104</v>
      </c>
      <c r="F449" s="25"/>
      <c r="G449" s="24"/>
      <c r="H449" s="10"/>
      <c r="I449" s="26">
        <f>SUM(Q443:Q448)</f>
        <v>805.42</v>
      </c>
      <c r="J449" s="10">
        <f>Source!BZ189</f>
        <v>90</v>
      </c>
      <c r="K449" s="26">
        <f>SUM(R443:R448)</f>
        <v>12929.25</v>
      </c>
    </row>
    <row r="450" spans="1:27" ht="14.25" x14ac:dyDescent="0.2">
      <c r="A450" s="21"/>
      <c r="B450" s="22"/>
      <c r="C450" s="22" t="s">
        <v>1042</v>
      </c>
      <c r="D450" s="23" t="s">
        <v>1041</v>
      </c>
      <c r="E450" s="10">
        <f>Source!DO189</f>
        <v>70</v>
      </c>
      <c r="F450" s="25"/>
      <c r="G450" s="24"/>
      <c r="H450" s="10"/>
      <c r="I450" s="26">
        <f>SUM(S443:S449)</f>
        <v>542.11</v>
      </c>
      <c r="J450" s="10">
        <f>Source!CA189</f>
        <v>44</v>
      </c>
      <c r="K450" s="26">
        <f>SUM(T443:T449)</f>
        <v>6320.97</v>
      </c>
    </row>
    <row r="451" spans="1:27" ht="14.25" x14ac:dyDescent="0.2">
      <c r="A451" s="21"/>
      <c r="B451" s="22"/>
      <c r="C451" s="22" t="s">
        <v>1043</v>
      </c>
      <c r="D451" s="23" t="s">
        <v>1041</v>
      </c>
      <c r="E451" s="10">
        <f>175</f>
        <v>175</v>
      </c>
      <c r="F451" s="25"/>
      <c r="G451" s="24"/>
      <c r="H451" s="10"/>
      <c r="I451" s="26">
        <f>SUM(U443:U450)</f>
        <v>251.23</v>
      </c>
      <c r="J451" s="10">
        <f>167</f>
        <v>167</v>
      </c>
      <c r="K451" s="26">
        <f>SUM(V443:V450)</f>
        <v>239.75</v>
      </c>
    </row>
    <row r="452" spans="1:27" ht="14.25" x14ac:dyDescent="0.2">
      <c r="A452" s="21"/>
      <c r="B452" s="22"/>
      <c r="C452" s="22" t="s">
        <v>1044</v>
      </c>
      <c r="D452" s="23" t="s">
        <v>1045</v>
      </c>
      <c r="E452" s="10">
        <f>Source!AQ189</f>
        <v>32</v>
      </c>
      <c r="F452" s="25"/>
      <c r="G452" s="24" t="str">
        <f>Source!DI189</f>
        <v>*1,15</v>
      </c>
      <c r="H452" s="10">
        <f>Source!AV189</f>
        <v>1</v>
      </c>
      <c r="I452" s="26">
        <f>Source!U189</f>
        <v>65.8536</v>
      </c>
      <c r="J452" s="10"/>
      <c r="K452" s="26"/>
    </row>
    <row r="453" spans="1:27" ht="15" x14ac:dyDescent="0.25">
      <c r="A453" s="30"/>
      <c r="B453" s="30"/>
      <c r="C453" s="30"/>
      <c r="D453" s="30"/>
      <c r="E453" s="30"/>
      <c r="F453" s="30"/>
      <c r="G453" s="30"/>
      <c r="H453" s="39">
        <f>I444+I445+I447+I449+I450+I451+SUM(I448:I448)</f>
        <v>30173.399999999994</v>
      </c>
      <c r="I453" s="39"/>
      <c r="J453" s="39">
        <f>K444+K445+K447+K449+K450+K451+SUM(K448:K448)</f>
        <v>113831.15000000001</v>
      </c>
      <c r="K453" s="39"/>
      <c r="O453" s="29">
        <f>I444+I445+I447+I449+I450+I451+SUM(I448:I448)</f>
        <v>30173.399999999994</v>
      </c>
      <c r="P453" s="29">
        <f>K444+K445+K447+K449+K450+K451+SUM(K448:K448)</f>
        <v>113831.15000000001</v>
      </c>
      <c r="X453">
        <f>IF(Source!BI189&lt;=1,I444+I445+I447+I449+I450+I451-0, 0)</f>
        <v>22080.279999999995</v>
      </c>
      <c r="Y453">
        <f>IF(Source!BI189=2,I444+I445+I447+I449+I450+I451-0, 0)</f>
        <v>0</v>
      </c>
      <c r="Z453">
        <f>IF(Source!BI189=3,I444+I445+I447+I449+I450+I451-0, 0)</f>
        <v>0</v>
      </c>
      <c r="AA453">
        <f>IF(Source!BI189=4,I444+I445+I447+I449+I450+I451,0)</f>
        <v>0</v>
      </c>
    </row>
    <row r="454" spans="1:27" ht="57" x14ac:dyDescent="0.2">
      <c r="A454" s="21" t="str">
        <f>Source!E191</f>
        <v>38</v>
      </c>
      <c r="B454" s="22" t="str">
        <f>Source!F191</f>
        <v>3.11-36-1</v>
      </c>
      <c r="C454" s="22" t="str">
        <f>Source!G191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D454" s="23" t="str">
        <f>Source!H191</f>
        <v>100 м2 пола</v>
      </c>
      <c r="E454" s="10">
        <f>Source!I191</f>
        <v>1.3072999999999999</v>
      </c>
      <c r="F454" s="25"/>
      <c r="G454" s="24"/>
      <c r="H454" s="10"/>
      <c r="I454" s="26"/>
      <c r="J454" s="10"/>
      <c r="K454" s="26"/>
      <c r="Q454">
        <f>ROUND((Source!DN191/100)*ROUND((Source!AF191*Source!AV191)*Source!I191, 2), 2)</f>
        <v>1543.17</v>
      </c>
      <c r="R454">
        <f>Source!X191</f>
        <v>24772.39</v>
      </c>
      <c r="S454">
        <f>ROUND((Source!DO191/100)*ROUND((Source!AF191*Source!AV191)*Source!I191, 2), 2)</f>
        <v>1038.67</v>
      </c>
      <c r="T454">
        <f>Source!Y191</f>
        <v>12110.95</v>
      </c>
      <c r="U454">
        <f>ROUND((175/100)*ROUND((Source!AE191*Source!AV191)*Source!I191, 2), 2)</f>
        <v>35.770000000000003</v>
      </c>
      <c r="V454">
        <f>ROUND((167/100)*ROUND(Source!CS191*Source!I191, 2), 2)</f>
        <v>34.130000000000003</v>
      </c>
    </row>
    <row r="455" spans="1:27" ht="14.25" x14ac:dyDescent="0.2">
      <c r="A455" s="21"/>
      <c r="B455" s="22"/>
      <c r="C455" s="22" t="s">
        <v>1036</v>
      </c>
      <c r="D455" s="23"/>
      <c r="E455" s="10"/>
      <c r="F455" s="25">
        <f>Source!AO191</f>
        <v>986.98</v>
      </c>
      <c r="G455" s="24" t="str">
        <f>Source!DG191</f>
        <v>*1,15</v>
      </c>
      <c r="H455" s="10">
        <f>Source!AV191</f>
        <v>1</v>
      </c>
      <c r="I455" s="26">
        <f>ROUND((Source!AF191*Source!AV191)*Source!I191, 2)</f>
        <v>1483.82</v>
      </c>
      <c r="J455" s="10">
        <f>IF(Source!BA191&lt;&gt; 0, Source!BA191, 1)</f>
        <v>18.55</v>
      </c>
      <c r="K455" s="26">
        <f>Source!S191</f>
        <v>27524.880000000001</v>
      </c>
      <c r="W455">
        <f>I455</f>
        <v>1483.82</v>
      </c>
    </row>
    <row r="456" spans="1:27" ht="14.25" x14ac:dyDescent="0.2">
      <c r="A456" s="21"/>
      <c r="B456" s="22"/>
      <c r="C456" s="22" t="s">
        <v>1037</v>
      </c>
      <c r="D456" s="23"/>
      <c r="E456" s="10"/>
      <c r="F456" s="25">
        <f>Source!AM191</f>
        <v>99.77</v>
      </c>
      <c r="G456" s="24" t="str">
        <f>Source!DE191</f>
        <v>*1,25</v>
      </c>
      <c r="H456" s="10">
        <f>Source!AV191</f>
        <v>1</v>
      </c>
      <c r="I456" s="26">
        <f>ROUND((Source!AD191*Source!AV191)*Source!I191, 2)</f>
        <v>163.04</v>
      </c>
      <c r="J456" s="10">
        <f>IF(Source!BB191&lt;&gt; 0, Source!BB191, 1)</f>
        <v>10.210000000000001</v>
      </c>
      <c r="K456" s="26">
        <f>Source!Q191</f>
        <v>1664.6</v>
      </c>
    </row>
    <row r="457" spans="1:27" ht="14.25" x14ac:dyDescent="0.2">
      <c r="A457" s="21"/>
      <c r="B457" s="22"/>
      <c r="C457" s="22" t="s">
        <v>1038</v>
      </c>
      <c r="D457" s="23"/>
      <c r="E457" s="10"/>
      <c r="F457" s="25">
        <f>Source!AN191</f>
        <v>12.51</v>
      </c>
      <c r="G457" s="24" t="str">
        <f>Source!DF191</f>
        <v>*1,25</v>
      </c>
      <c r="H457" s="10">
        <f>Source!AV191</f>
        <v>1</v>
      </c>
      <c r="I457" s="27">
        <f>ROUND((Source!AE191*Source!AV191)*Source!I191, 2)</f>
        <v>20.440000000000001</v>
      </c>
      <c r="J457" s="10">
        <f>IF(Source!BS191&lt;&gt; 0, Source!BS191, 1)</f>
        <v>1</v>
      </c>
      <c r="K457" s="27">
        <f>Source!R191</f>
        <v>20.440000000000001</v>
      </c>
      <c r="W457">
        <f>I457</f>
        <v>20.440000000000001</v>
      </c>
    </row>
    <row r="458" spans="1:27" ht="14.25" x14ac:dyDescent="0.2">
      <c r="A458" s="21"/>
      <c r="B458" s="22"/>
      <c r="C458" s="22" t="s">
        <v>1039</v>
      </c>
      <c r="D458" s="23"/>
      <c r="E458" s="10"/>
      <c r="F458" s="25">
        <f>Source!AL191</f>
        <v>699.78</v>
      </c>
      <c r="G458" s="24" t="str">
        <f>Source!DD191</f>
        <v/>
      </c>
      <c r="H458" s="10">
        <f>Source!AW191</f>
        <v>1</v>
      </c>
      <c r="I458" s="26">
        <f>ROUND((Source!AC191*Source!AW191)*Source!I191, 2)</f>
        <v>914.82</v>
      </c>
      <c r="J458" s="10">
        <f>IF(Source!BC191&lt;&gt; 0, Source!BC191, 1)</f>
        <v>1.52</v>
      </c>
      <c r="K458" s="26">
        <f>Source!P191</f>
        <v>1390.53</v>
      </c>
    </row>
    <row r="459" spans="1:27" ht="28.5" x14ac:dyDescent="0.2">
      <c r="A459" s="21" t="str">
        <f>Source!E192</f>
        <v>38,1</v>
      </c>
      <c r="B459" s="22" t="str">
        <f>Source!F192</f>
        <v>1.3-2-138</v>
      </c>
      <c r="C459" s="22" t="str">
        <f>Source!G192</f>
        <v>Смеси сухие для заполнения швов между плитками, цветные</v>
      </c>
      <c r="D459" s="23" t="str">
        <f>Source!H192</f>
        <v>т</v>
      </c>
      <c r="E459" s="10">
        <f>Source!I192</f>
        <v>6.54E-2</v>
      </c>
      <c r="F459" s="25">
        <f>Source!AK192</f>
        <v>27362.67</v>
      </c>
      <c r="G459" s="28" t="s">
        <v>3</v>
      </c>
      <c r="H459" s="10">
        <f>Source!AW192</f>
        <v>1</v>
      </c>
      <c r="I459" s="26">
        <f>ROUND((Source!AC192*Source!AW192)*Source!I192, 2)+ROUND((Source!AD192*Source!AV192)*Source!I192, 2)+ROUND((Source!AF192*Source!AV192)*Source!I192, 2)</f>
        <v>1789.52</v>
      </c>
      <c r="J459" s="10">
        <f>IF(Source!BC192&lt;&gt; 0, Source!BC192, 1)</f>
        <v>0.95</v>
      </c>
      <c r="K459" s="26">
        <f>Source!O192</f>
        <v>1700.04</v>
      </c>
      <c r="Q459">
        <f>ROUND((Source!DN192/100)*ROUND((Source!AF192*Source!AV192)*Source!I192, 2), 2)</f>
        <v>0</v>
      </c>
      <c r="R459">
        <f>Source!X192</f>
        <v>0</v>
      </c>
      <c r="S459">
        <f>ROUND((Source!DO192/100)*ROUND((Source!AF192*Source!AV192)*Source!I192, 2), 2)</f>
        <v>0</v>
      </c>
      <c r="T459">
        <f>Source!Y192</f>
        <v>0</v>
      </c>
      <c r="U459">
        <f>ROUND((175/100)*ROUND((Source!AE192*Source!AV192)*Source!I192, 2), 2)</f>
        <v>0</v>
      </c>
      <c r="V459">
        <f>ROUND((167/100)*ROUND(Source!CS192*Source!I192, 2), 2)</f>
        <v>0</v>
      </c>
      <c r="X459">
        <f>IF(Source!BI192&lt;=1,I459, 0)</f>
        <v>1789.52</v>
      </c>
      <c r="Y459">
        <f>IF(Source!BI192=2,I459, 0)</f>
        <v>0</v>
      </c>
      <c r="Z459">
        <f>IF(Source!BI192=3,I459, 0)</f>
        <v>0</v>
      </c>
      <c r="AA459">
        <f>IF(Source!BI192=4,I459, 0)</f>
        <v>0</v>
      </c>
    </row>
    <row r="460" spans="1:27" ht="71.25" x14ac:dyDescent="0.2">
      <c r="A460" s="21" t="str">
        <f>Source!E193</f>
        <v>38,2</v>
      </c>
      <c r="B460" s="22" t="str">
        <f>Source!F193</f>
        <v>1.3-2-36</v>
      </c>
      <c r="C460" s="22" t="str">
        <f>Source!G193</f>
        <v>Смеси сухие цементно-песчаные, клеевые, высокоадгезионные для плиточных работ, В12,5 (М150), F50, крупность заполнителя не более 0,5 мм</v>
      </c>
      <c r="D460" s="23" t="str">
        <f>Source!H193</f>
        <v>т</v>
      </c>
      <c r="E460" s="10">
        <f>Source!I193</f>
        <v>0.61443099999999995</v>
      </c>
      <c r="F460" s="25">
        <f>Source!AK193</f>
        <v>3374.81</v>
      </c>
      <c r="G460" s="28" t="s">
        <v>3</v>
      </c>
      <c r="H460" s="10">
        <f>Source!AW193</f>
        <v>1</v>
      </c>
      <c r="I460" s="26">
        <f>ROUND((Source!AC193*Source!AW193)*Source!I193, 2)+ROUND((Source!AD193*Source!AV193)*Source!I193, 2)+ROUND((Source!AF193*Source!AV193)*Source!I193, 2)</f>
        <v>2073.59</v>
      </c>
      <c r="J460" s="10">
        <f>IF(Source!BC193&lt;&gt; 0, Source!BC193, 1)</f>
        <v>4.4000000000000004</v>
      </c>
      <c r="K460" s="26">
        <f>Source!O193</f>
        <v>9123.7900000000009</v>
      </c>
      <c r="Q460">
        <f>ROUND((Source!DN193/100)*ROUND((Source!AF193*Source!AV193)*Source!I193, 2), 2)</f>
        <v>0</v>
      </c>
      <c r="R460">
        <f>Source!X193</f>
        <v>0</v>
      </c>
      <c r="S460">
        <f>ROUND((Source!DO193/100)*ROUND((Source!AF193*Source!AV193)*Source!I193, 2), 2)</f>
        <v>0</v>
      </c>
      <c r="T460">
        <f>Source!Y193</f>
        <v>0</v>
      </c>
      <c r="U460">
        <f>ROUND((175/100)*ROUND((Source!AE193*Source!AV193)*Source!I193, 2), 2)</f>
        <v>0</v>
      </c>
      <c r="V460">
        <f>ROUND((167/100)*ROUND(Source!CS193*Source!I193, 2), 2)</f>
        <v>0</v>
      </c>
      <c r="X460">
        <f>IF(Source!BI193&lt;=1,I460, 0)</f>
        <v>2073.59</v>
      </c>
      <c r="Y460">
        <f>IF(Source!BI193=2,I460, 0)</f>
        <v>0</v>
      </c>
      <c r="Z460">
        <f>IF(Source!BI193=3,I460, 0)</f>
        <v>0</v>
      </c>
      <c r="AA460">
        <f>IF(Source!BI193=4,I460, 0)</f>
        <v>0</v>
      </c>
    </row>
    <row r="461" spans="1:27" ht="71.25" x14ac:dyDescent="0.2">
      <c r="A461" s="21" t="str">
        <f>Source!E194</f>
        <v>38,3</v>
      </c>
      <c r="B461" s="22" t="str">
        <f>Source!F194</f>
        <v>1.1-1-2398</v>
      </c>
      <c r="C461" s="22" t="str">
        <f>Source!G194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461" s="23" t="str">
        <f>Source!H194</f>
        <v>м2</v>
      </c>
      <c r="E461" s="10">
        <f>Source!I194</f>
        <v>133.34460000000001</v>
      </c>
      <c r="F461" s="25">
        <f>Source!AK194</f>
        <v>92.02</v>
      </c>
      <c r="G461" s="28" t="s">
        <v>3</v>
      </c>
      <c r="H461" s="10">
        <f>Source!AW194</f>
        <v>1</v>
      </c>
      <c r="I461" s="26">
        <f>ROUND((Source!AC194*Source!AW194)*Source!I194, 2)+ROUND((Source!AD194*Source!AV194)*Source!I194, 2)+ROUND((Source!AF194*Source!AV194)*Source!I194, 2)</f>
        <v>12270.37</v>
      </c>
      <c r="J461" s="10">
        <f>IF(Source!BC194&lt;&gt; 0, Source!BC194, 1)</f>
        <v>4.38</v>
      </c>
      <c r="K461" s="26">
        <f>Source!O194</f>
        <v>53744.22</v>
      </c>
      <c r="Q461">
        <f>ROUND((Source!DN194/100)*ROUND((Source!AF194*Source!AV194)*Source!I194, 2), 2)</f>
        <v>0</v>
      </c>
      <c r="R461">
        <f>Source!X194</f>
        <v>0</v>
      </c>
      <c r="S461">
        <f>ROUND((Source!DO194/100)*ROUND((Source!AF194*Source!AV194)*Source!I194, 2), 2)</f>
        <v>0</v>
      </c>
      <c r="T461">
        <f>Source!Y194</f>
        <v>0</v>
      </c>
      <c r="U461">
        <f>ROUND((175/100)*ROUND((Source!AE194*Source!AV194)*Source!I194, 2), 2)</f>
        <v>0</v>
      </c>
      <c r="V461">
        <f>ROUND((167/100)*ROUND(Source!CS194*Source!I194, 2), 2)</f>
        <v>0</v>
      </c>
      <c r="X461">
        <f>IF(Source!BI194&lt;=1,I461, 0)</f>
        <v>12270.37</v>
      </c>
      <c r="Y461">
        <f>IF(Source!BI194=2,I461, 0)</f>
        <v>0</v>
      </c>
      <c r="Z461">
        <f>IF(Source!BI194=3,I461, 0)</f>
        <v>0</v>
      </c>
      <c r="AA461">
        <f>IF(Source!BI194=4,I461, 0)</f>
        <v>0</v>
      </c>
    </row>
    <row r="462" spans="1:27" ht="14.25" x14ac:dyDescent="0.2">
      <c r="A462" s="21"/>
      <c r="B462" s="22"/>
      <c r="C462" s="22" t="s">
        <v>1040</v>
      </c>
      <c r="D462" s="23" t="s">
        <v>1041</v>
      </c>
      <c r="E462" s="10">
        <f>Source!DN191</f>
        <v>104</v>
      </c>
      <c r="F462" s="25"/>
      <c r="G462" s="24"/>
      <c r="H462" s="10"/>
      <c r="I462" s="26">
        <f>SUM(Q454:Q461)</f>
        <v>1543.17</v>
      </c>
      <c r="J462" s="10">
        <f>Source!BZ191</f>
        <v>90</v>
      </c>
      <c r="K462" s="26">
        <f>SUM(R454:R461)</f>
        <v>24772.39</v>
      </c>
    </row>
    <row r="463" spans="1:27" ht="14.25" x14ac:dyDescent="0.2">
      <c r="A463" s="21"/>
      <c r="B463" s="22"/>
      <c r="C463" s="22" t="s">
        <v>1042</v>
      </c>
      <c r="D463" s="23" t="s">
        <v>1041</v>
      </c>
      <c r="E463" s="10">
        <f>Source!DO191</f>
        <v>70</v>
      </c>
      <c r="F463" s="25"/>
      <c r="G463" s="24"/>
      <c r="H463" s="10"/>
      <c r="I463" s="26">
        <f>SUM(S454:S462)</f>
        <v>1038.67</v>
      </c>
      <c r="J463" s="10">
        <f>Source!CA191</f>
        <v>44</v>
      </c>
      <c r="K463" s="26">
        <f>SUM(T454:T462)</f>
        <v>12110.95</v>
      </c>
    </row>
    <row r="464" spans="1:27" ht="14.25" x14ac:dyDescent="0.2">
      <c r="A464" s="21"/>
      <c r="B464" s="22"/>
      <c r="C464" s="22" t="s">
        <v>1043</v>
      </c>
      <c r="D464" s="23" t="s">
        <v>1041</v>
      </c>
      <c r="E464" s="10">
        <f>175</f>
        <v>175</v>
      </c>
      <c r="F464" s="25"/>
      <c r="G464" s="24"/>
      <c r="H464" s="10"/>
      <c r="I464" s="26">
        <f>SUM(U454:U463)</f>
        <v>35.770000000000003</v>
      </c>
      <c r="J464" s="10">
        <f>167</f>
        <v>167</v>
      </c>
      <c r="K464" s="26">
        <f>SUM(V454:V463)</f>
        <v>34.130000000000003</v>
      </c>
    </row>
    <row r="465" spans="1:27" ht="14.25" x14ac:dyDescent="0.2">
      <c r="A465" s="21"/>
      <c r="B465" s="22"/>
      <c r="C465" s="22" t="s">
        <v>1044</v>
      </c>
      <c r="D465" s="23" t="s">
        <v>1045</v>
      </c>
      <c r="E465" s="10">
        <f>Source!AQ191</f>
        <v>84.08</v>
      </c>
      <c r="F465" s="25"/>
      <c r="G465" s="24" t="str">
        <f>Source!DI191</f>
        <v>*1,15</v>
      </c>
      <c r="H465" s="10">
        <f>Source!AV191</f>
        <v>1</v>
      </c>
      <c r="I465" s="26">
        <f>Source!U191</f>
        <v>126.40545159999998</v>
      </c>
      <c r="J465" s="10"/>
      <c r="K465" s="26"/>
    </row>
    <row r="466" spans="1:27" ht="15" x14ac:dyDescent="0.25">
      <c r="A466" s="30"/>
      <c r="B466" s="30"/>
      <c r="C466" s="30"/>
      <c r="D466" s="30"/>
      <c r="E466" s="30"/>
      <c r="F466" s="30"/>
      <c r="G466" s="30"/>
      <c r="H466" s="39">
        <f>I455+I456+I458+I462+I463+I464+SUM(I459:I461)</f>
        <v>21312.770000000004</v>
      </c>
      <c r="I466" s="39"/>
      <c r="J466" s="39">
        <f>K455+K456+K458+K462+K463+K464+SUM(K459:K461)</f>
        <v>132065.53</v>
      </c>
      <c r="K466" s="39"/>
      <c r="O466" s="29">
        <f>I455+I456+I458+I462+I463+I464+SUM(I459:I461)</f>
        <v>21312.770000000004</v>
      </c>
      <c r="P466" s="29">
        <f>K455+K456+K458+K462+K463+K464+SUM(K459:K461)</f>
        <v>132065.53</v>
      </c>
      <c r="X466">
        <f>IF(Source!BI191&lt;=1,I455+I456+I458+I462+I463+I464-0, 0)</f>
        <v>5179.2900000000009</v>
      </c>
      <c r="Y466">
        <f>IF(Source!BI191=2,I455+I456+I458+I462+I463+I464-0, 0)</f>
        <v>0</v>
      </c>
      <c r="Z466">
        <f>IF(Source!BI191=3,I455+I456+I458+I462+I463+I464-0, 0)</f>
        <v>0</v>
      </c>
      <c r="AA466">
        <f>IF(Source!BI191=4,I455+I456+I458+I462+I463+I464,0)</f>
        <v>0</v>
      </c>
    </row>
    <row r="467" spans="1:27" ht="42.75" x14ac:dyDescent="0.2">
      <c r="A467" s="21" t="str">
        <f>Source!E195</f>
        <v>39</v>
      </c>
      <c r="B467" s="22" t="str">
        <f>Source!F195</f>
        <v>3.11-21-9</v>
      </c>
      <c r="C467" s="22" t="str">
        <f>Source!G195</f>
        <v>Устройство покрытий из плит гранитных, при количестве плит на 1 м2 до 10 шт.</v>
      </c>
      <c r="D467" s="23" t="str">
        <f>Source!H195</f>
        <v>100 м2 покрытия</v>
      </c>
      <c r="E467" s="10">
        <f>Source!I195</f>
        <v>0.48220000000000002</v>
      </c>
      <c r="F467" s="25"/>
      <c r="G467" s="24"/>
      <c r="H467" s="10"/>
      <c r="I467" s="26"/>
      <c r="J467" s="10"/>
      <c r="K467" s="26"/>
      <c r="Q467">
        <f>ROUND((Source!DN195/100)*ROUND((Source!AF195*Source!AV195)*Source!I195, 2), 2)</f>
        <v>2820.25</v>
      </c>
      <c r="R467">
        <f>Source!X195</f>
        <v>45273.25</v>
      </c>
      <c r="S467">
        <f>ROUND((Source!DO195/100)*ROUND((Source!AF195*Source!AV195)*Source!I195, 2), 2)</f>
        <v>1898.25</v>
      </c>
      <c r="T467">
        <f>Source!Y195</f>
        <v>22133.59</v>
      </c>
      <c r="U467">
        <f>ROUND((175/100)*ROUND((Source!AE195*Source!AV195)*Source!I195, 2), 2)</f>
        <v>60.03</v>
      </c>
      <c r="V467">
        <f>ROUND((167/100)*ROUND(Source!CS195*Source!I195, 2), 2)</f>
        <v>57.28</v>
      </c>
    </row>
    <row r="468" spans="1:27" ht="14.25" x14ac:dyDescent="0.2">
      <c r="A468" s="21"/>
      <c r="B468" s="22"/>
      <c r="C468" s="22" t="s">
        <v>1036</v>
      </c>
      <c r="D468" s="23"/>
      <c r="E468" s="10"/>
      <c r="F468" s="25">
        <f>Source!AO195</f>
        <v>4890.24</v>
      </c>
      <c r="G468" s="24" t="str">
        <f>Source!DG195</f>
        <v>*1,15</v>
      </c>
      <c r="H468" s="10">
        <f>Source!AV195</f>
        <v>1</v>
      </c>
      <c r="I468" s="26">
        <f>ROUND((Source!AF195*Source!AV195)*Source!I195, 2)</f>
        <v>2711.78</v>
      </c>
      <c r="J468" s="10">
        <f>IF(Source!BA195&lt;&gt; 0, Source!BA195, 1)</f>
        <v>18.55</v>
      </c>
      <c r="K468" s="26">
        <f>Source!S195</f>
        <v>50303.61</v>
      </c>
      <c r="W468">
        <f>I468</f>
        <v>2711.78</v>
      </c>
    </row>
    <row r="469" spans="1:27" ht="14.25" x14ac:dyDescent="0.2">
      <c r="A469" s="21"/>
      <c r="B469" s="22"/>
      <c r="C469" s="22" t="s">
        <v>1037</v>
      </c>
      <c r="D469" s="23"/>
      <c r="E469" s="10"/>
      <c r="F469" s="25">
        <f>Source!AM195</f>
        <v>233.17</v>
      </c>
      <c r="G469" s="24" t="str">
        <f>Source!DE195</f>
        <v>*1,25</v>
      </c>
      <c r="H469" s="10">
        <f>Source!AV195</f>
        <v>1</v>
      </c>
      <c r="I469" s="26">
        <f>ROUND((Source!AD195*Source!AV195)*Source!I195, 2)</f>
        <v>140.54</v>
      </c>
      <c r="J469" s="10">
        <f>IF(Source!BB195&lt;&gt; 0, Source!BB195, 1)</f>
        <v>8.6199999999999992</v>
      </c>
      <c r="K469" s="26">
        <f>Source!Q195</f>
        <v>1211.48</v>
      </c>
    </row>
    <row r="470" spans="1:27" ht="14.25" x14ac:dyDescent="0.2">
      <c r="A470" s="21"/>
      <c r="B470" s="22"/>
      <c r="C470" s="22" t="s">
        <v>1038</v>
      </c>
      <c r="D470" s="23"/>
      <c r="E470" s="10"/>
      <c r="F470" s="25">
        <f>Source!AN195</f>
        <v>56.9</v>
      </c>
      <c r="G470" s="24" t="str">
        <f>Source!DF195</f>
        <v>*1,25</v>
      </c>
      <c r="H470" s="10">
        <f>Source!AV195</f>
        <v>1</v>
      </c>
      <c r="I470" s="27">
        <f>ROUND((Source!AE195*Source!AV195)*Source!I195, 2)</f>
        <v>34.299999999999997</v>
      </c>
      <c r="J470" s="10">
        <f>IF(Source!BS195&lt;&gt; 0, Source!BS195, 1)</f>
        <v>1</v>
      </c>
      <c r="K470" s="27">
        <f>Source!R195</f>
        <v>34.299999999999997</v>
      </c>
      <c r="W470">
        <f>I470</f>
        <v>34.299999999999997</v>
      </c>
    </row>
    <row r="471" spans="1:27" ht="14.25" x14ac:dyDescent="0.2">
      <c r="A471" s="21"/>
      <c r="B471" s="22"/>
      <c r="C471" s="22" t="s">
        <v>1039</v>
      </c>
      <c r="D471" s="23"/>
      <c r="E471" s="10"/>
      <c r="F471" s="25">
        <f>Source!AL195</f>
        <v>5.67</v>
      </c>
      <c r="G471" s="24" t="str">
        <f>Source!DD195</f>
        <v/>
      </c>
      <c r="H471" s="10">
        <f>Source!AW195</f>
        <v>1</v>
      </c>
      <c r="I471" s="26">
        <f>ROUND((Source!AC195*Source!AW195)*Source!I195, 2)</f>
        <v>2.73</v>
      </c>
      <c r="J471" s="10">
        <f>IF(Source!BC195&lt;&gt; 0, Source!BC195, 1)</f>
        <v>5.23</v>
      </c>
      <c r="K471" s="26">
        <f>Source!P195</f>
        <v>14.3</v>
      </c>
    </row>
    <row r="472" spans="1:27" ht="71.25" x14ac:dyDescent="0.2">
      <c r="A472" s="21" t="str">
        <f>Source!E196</f>
        <v>39,1</v>
      </c>
      <c r="B472" s="22" t="str">
        <f>Source!F196</f>
        <v>1.11-1-158</v>
      </c>
      <c r="C472" s="22" t="str">
        <f>Source!G196</f>
        <v>Плиты облицовочные гранитные термообработанные, бучардованные, толщина 40 мм, месторождения: Кашина гора, Токовское, Янцевское, Пудожское</v>
      </c>
      <c r="D472" s="23" t="str">
        <f>Source!H196</f>
        <v>м2</v>
      </c>
      <c r="E472" s="10">
        <f>Source!I196</f>
        <v>48.22</v>
      </c>
      <c r="F472" s="25">
        <f>Source!AK196</f>
        <v>2423.98</v>
      </c>
      <c r="G472" s="28" t="s">
        <v>3</v>
      </c>
      <c r="H472" s="10">
        <f>Source!AW196</f>
        <v>1</v>
      </c>
      <c r="I472" s="26">
        <f>ROUND((Source!AC196*Source!AW196)*Source!I196, 2)+ROUND((Source!AD196*Source!AV196)*Source!I196, 2)+ROUND((Source!AF196*Source!AV196)*Source!I196, 2)</f>
        <v>116884.32</v>
      </c>
      <c r="J472" s="10">
        <f>IF(Source!BC196&lt;&gt; 0, Source!BC196, 1)</f>
        <v>1.72</v>
      </c>
      <c r="K472" s="26">
        <f>Source!O196</f>
        <v>201041.02</v>
      </c>
      <c r="Q472">
        <f>ROUND((Source!DN196/100)*ROUND((Source!AF196*Source!AV196)*Source!I196, 2), 2)</f>
        <v>0</v>
      </c>
      <c r="R472">
        <f>Source!X196</f>
        <v>0</v>
      </c>
      <c r="S472">
        <f>ROUND((Source!DO196/100)*ROUND((Source!AF196*Source!AV196)*Source!I196, 2), 2)</f>
        <v>0</v>
      </c>
      <c r="T472">
        <f>Source!Y196</f>
        <v>0</v>
      </c>
      <c r="U472">
        <f>ROUND((175/100)*ROUND((Source!AE196*Source!AV196)*Source!I196, 2), 2)</f>
        <v>0</v>
      </c>
      <c r="V472">
        <f>ROUND((167/100)*ROUND(Source!CS196*Source!I196, 2), 2)</f>
        <v>0</v>
      </c>
      <c r="X472">
        <f>IF(Source!BI196&lt;=1,I472, 0)</f>
        <v>116884.32</v>
      </c>
      <c r="Y472">
        <f>IF(Source!BI196=2,I472, 0)</f>
        <v>0</v>
      </c>
      <c r="Z472">
        <f>IF(Source!BI196=3,I472, 0)</f>
        <v>0</v>
      </c>
      <c r="AA472">
        <f>IF(Source!BI196=4,I472, 0)</f>
        <v>0</v>
      </c>
    </row>
    <row r="473" spans="1:27" ht="14.25" x14ac:dyDescent="0.2">
      <c r="A473" s="21" t="str">
        <f>Source!E197</f>
        <v>39,2</v>
      </c>
      <c r="B473" s="22" t="str">
        <f>Source!F197</f>
        <v>1.3-2-6</v>
      </c>
      <c r="C473" s="22" t="str">
        <f>Source!G197</f>
        <v>Растворы цементные, марка 150</v>
      </c>
      <c r="D473" s="23" t="str">
        <f>Source!H197</f>
        <v>м3</v>
      </c>
      <c r="E473" s="10">
        <f>Source!I197</f>
        <v>1.4466000000000001</v>
      </c>
      <c r="F473" s="25">
        <f>Source!AK197</f>
        <v>478.96</v>
      </c>
      <c r="G473" s="28" t="s">
        <v>3</v>
      </c>
      <c r="H473" s="10">
        <f>Source!AW197</f>
        <v>1</v>
      </c>
      <c r="I473" s="26">
        <f>ROUND((Source!AC197*Source!AW197)*Source!I197, 2)+ROUND((Source!AD197*Source!AV197)*Source!I197, 2)+ROUND((Source!AF197*Source!AV197)*Source!I197, 2)</f>
        <v>692.86</v>
      </c>
      <c r="J473" s="10">
        <f>IF(Source!BC197&lt;&gt; 0, Source!BC197, 1)</f>
        <v>6.54</v>
      </c>
      <c r="K473" s="26">
        <f>Source!O197</f>
        <v>4531.33</v>
      </c>
      <c r="Q473">
        <f>ROUND((Source!DN197/100)*ROUND((Source!AF197*Source!AV197)*Source!I197, 2), 2)</f>
        <v>0</v>
      </c>
      <c r="R473">
        <f>Source!X197</f>
        <v>0</v>
      </c>
      <c r="S473">
        <f>ROUND((Source!DO197/100)*ROUND((Source!AF197*Source!AV197)*Source!I197, 2), 2)</f>
        <v>0</v>
      </c>
      <c r="T473">
        <f>Source!Y197</f>
        <v>0</v>
      </c>
      <c r="U473">
        <f>ROUND((175/100)*ROUND((Source!AE197*Source!AV197)*Source!I197, 2), 2)</f>
        <v>0</v>
      </c>
      <c r="V473">
        <f>ROUND((167/100)*ROUND(Source!CS197*Source!I197, 2), 2)</f>
        <v>0</v>
      </c>
      <c r="X473">
        <f>IF(Source!BI197&lt;=1,I473, 0)</f>
        <v>692.86</v>
      </c>
      <c r="Y473">
        <f>IF(Source!BI197=2,I473, 0)</f>
        <v>0</v>
      </c>
      <c r="Z473">
        <f>IF(Source!BI197=3,I473, 0)</f>
        <v>0</v>
      </c>
      <c r="AA473">
        <f>IF(Source!BI197=4,I473, 0)</f>
        <v>0</v>
      </c>
    </row>
    <row r="474" spans="1:27" ht="14.25" x14ac:dyDescent="0.2">
      <c r="A474" s="21"/>
      <c r="B474" s="22"/>
      <c r="C474" s="22" t="s">
        <v>1040</v>
      </c>
      <c r="D474" s="23" t="s">
        <v>1041</v>
      </c>
      <c r="E474" s="10">
        <f>Source!DN195</f>
        <v>104</v>
      </c>
      <c r="F474" s="25"/>
      <c r="G474" s="24"/>
      <c r="H474" s="10"/>
      <c r="I474" s="26">
        <f>SUM(Q467:Q473)</f>
        <v>2820.25</v>
      </c>
      <c r="J474" s="10">
        <f>Source!BZ195</f>
        <v>90</v>
      </c>
      <c r="K474" s="26">
        <f>SUM(R467:R473)</f>
        <v>45273.25</v>
      </c>
    </row>
    <row r="475" spans="1:27" ht="14.25" x14ac:dyDescent="0.2">
      <c r="A475" s="21"/>
      <c r="B475" s="22"/>
      <c r="C475" s="22" t="s">
        <v>1042</v>
      </c>
      <c r="D475" s="23" t="s">
        <v>1041</v>
      </c>
      <c r="E475" s="10">
        <f>Source!DO195</f>
        <v>70</v>
      </c>
      <c r="F475" s="25"/>
      <c r="G475" s="24"/>
      <c r="H475" s="10"/>
      <c r="I475" s="26">
        <f>SUM(S467:S474)</f>
        <v>1898.25</v>
      </c>
      <c r="J475" s="10">
        <f>Source!CA195</f>
        <v>44</v>
      </c>
      <c r="K475" s="26">
        <f>SUM(T467:T474)</f>
        <v>22133.59</v>
      </c>
    </row>
    <row r="476" spans="1:27" ht="14.25" x14ac:dyDescent="0.2">
      <c r="A476" s="21"/>
      <c r="B476" s="22"/>
      <c r="C476" s="22" t="s">
        <v>1043</v>
      </c>
      <c r="D476" s="23" t="s">
        <v>1041</v>
      </c>
      <c r="E476" s="10">
        <f>175</f>
        <v>175</v>
      </c>
      <c r="F476" s="25"/>
      <c r="G476" s="24"/>
      <c r="H476" s="10"/>
      <c r="I476" s="26">
        <f>SUM(U467:U475)</f>
        <v>60.03</v>
      </c>
      <c r="J476" s="10">
        <f>167</f>
        <v>167</v>
      </c>
      <c r="K476" s="26">
        <f>SUM(V467:V475)</f>
        <v>57.28</v>
      </c>
    </row>
    <row r="477" spans="1:27" ht="14.25" x14ac:dyDescent="0.2">
      <c r="A477" s="21"/>
      <c r="B477" s="22"/>
      <c r="C477" s="22" t="s">
        <v>1044</v>
      </c>
      <c r="D477" s="23" t="s">
        <v>1045</v>
      </c>
      <c r="E477" s="10">
        <f>Source!AQ195</f>
        <v>432</v>
      </c>
      <c r="F477" s="25"/>
      <c r="G477" s="24" t="str">
        <f>Source!DI195</f>
        <v>*1,15</v>
      </c>
      <c r="H477" s="10">
        <f>Source!AV195</f>
        <v>1</v>
      </c>
      <c r="I477" s="26">
        <f>Source!U195</f>
        <v>239.55695999999998</v>
      </c>
      <c r="J477" s="10"/>
      <c r="K477" s="26"/>
    </row>
    <row r="478" spans="1:27" ht="15" x14ac:dyDescent="0.25">
      <c r="A478" s="30"/>
      <c r="B478" s="30"/>
      <c r="C478" s="30"/>
      <c r="D478" s="30"/>
      <c r="E478" s="30"/>
      <c r="F478" s="30"/>
      <c r="G478" s="30"/>
      <c r="H478" s="39">
        <f>I468+I469+I471+I474+I475+I476+SUM(I472:I473)</f>
        <v>125210.76000000001</v>
      </c>
      <c r="I478" s="39"/>
      <c r="J478" s="39">
        <f>K468+K469+K471+K474+K475+K476+SUM(K472:K473)</f>
        <v>324565.86</v>
      </c>
      <c r="K478" s="39"/>
      <c r="O478" s="29">
        <f>I468+I469+I471+I474+I475+I476+SUM(I472:I473)</f>
        <v>125210.76000000001</v>
      </c>
      <c r="P478" s="29">
        <f>K468+K469+K471+K474+K475+K476+SUM(K472:K473)</f>
        <v>324565.86</v>
      </c>
      <c r="X478">
        <f>IF(Source!BI195&lt;=1,I468+I469+I471+I474+I475+I476-0, 0)</f>
        <v>7633.58</v>
      </c>
      <c r="Y478">
        <f>IF(Source!BI195=2,I468+I469+I471+I474+I475+I476-0, 0)</f>
        <v>0</v>
      </c>
      <c r="Z478">
        <f>IF(Source!BI195=3,I468+I469+I471+I474+I475+I476-0, 0)</f>
        <v>0</v>
      </c>
      <c r="AA478">
        <f>IF(Source!BI195=4,I468+I469+I471+I474+I475+I476,0)</f>
        <v>0</v>
      </c>
    </row>
    <row r="479" spans="1:27" ht="14.25" x14ac:dyDescent="0.2">
      <c r="C479" s="31" t="str">
        <f>Source!G198</f>
        <v>Тип пола IV этаж 1</v>
      </c>
    </row>
    <row r="480" spans="1:27" ht="28.5" x14ac:dyDescent="0.2">
      <c r="A480" s="21" t="str">
        <f>Source!E199</f>
        <v>40</v>
      </c>
      <c r="B480" s="22" t="str">
        <f>Source!F199</f>
        <v>3.11-7-1</v>
      </c>
      <c r="C480" s="22" t="str">
        <f>Source!G199</f>
        <v>Устройство тепло и звукоизоляции засыпной песчаной</v>
      </c>
      <c r="D480" s="23" t="str">
        <f>Source!H199</f>
        <v>1 м3 изоляции</v>
      </c>
      <c r="E480" s="10">
        <f>Source!I199</f>
        <v>10.255000000000001</v>
      </c>
      <c r="F480" s="25"/>
      <c r="G480" s="24"/>
      <c r="H480" s="10"/>
      <c r="I480" s="26"/>
      <c r="J480" s="10"/>
      <c r="K480" s="26"/>
      <c r="Q480">
        <f>ROUND((Source!DN199/100)*ROUND((Source!AF199*Source!AV199)*Source!I199, 2), 2)</f>
        <v>517.46</v>
      </c>
      <c r="R480">
        <f>Source!X199</f>
        <v>8306.7199999999993</v>
      </c>
      <c r="S480">
        <f>ROUND((Source!DO199/100)*ROUND((Source!AF199*Source!AV199)*Source!I199, 2), 2)</f>
        <v>348.29</v>
      </c>
      <c r="T480">
        <f>Source!Y199</f>
        <v>4061.06</v>
      </c>
      <c r="U480">
        <f>ROUND((175/100)*ROUND((Source!AE199*Source!AV199)*Source!I199, 2), 2)</f>
        <v>201.9</v>
      </c>
      <c r="V480">
        <f>ROUND((167/100)*ROUND(Source!CS199*Source!I199, 2), 2)</f>
        <v>192.67</v>
      </c>
    </row>
    <row r="481" spans="1:27" ht="14.25" x14ac:dyDescent="0.2">
      <c r="A481" s="21"/>
      <c r="B481" s="22"/>
      <c r="C481" s="22" t="s">
        <v>1036</v>
      </c>
      <c r="D481" s="23"/>
      <c r="E481" s="10"/>
      <c r="F481" s="25">
        <f>Source!AO199</f>
        <v>42.19</v>
      </c>
      <c r="G481" s="24" t="str">
        <f>Source!DG199</f>
        <v>*1,15</v>
      </c>
      <c r="H481" s="10">
        <f>Source!AV199</f>
        <v>1</v>
      </c>
      <c r="I481" s="26">
        <f>ROUND((Source!AF199*Source!AV199)*Source!I199, 2)</f>
        <v>497.56</v>
      </c>
      <c r="J481" s="10">
        <f>IF(Source!BA199&lt;&gt; 0, Source!BA199, 1)</f>
        <v>18.55</v>
      </c>
      <c r="K481" s="26">
        <f>Source!S199</f>
        <v>9229.69</v>
      </c>
      <c r="W481">
        <f>I481</f>
        <v>497.56</v>
      </c>
    </row>
    <row r="482" spans="1:27" ht="14.25" x14ac:dyDescent="0.2">
      <c r="A482" s="21"/>
      <c r="B482" s="22"/>
      <c r="C482" s="22" t="s">
        <v>1037</v>
      </c>
      <c r="D482" s="23"/>
      <c r="E482" s="10"/>
      <c r="F482" s="25">
        <f>Source!AM199</f>
        <v>36.61</v>
      </c>
      <c r="G482" s="24" t="str">
        <f>Source!DE199</f>
        <v>*1,25</v>
      </c>
      <c r="H482" s="10">
        <f>Source!AV199</f>
        <v>1</v>
      </c>
      <c r="I482" s="26">
        <f>ROUND((Source!AD199*Source!AV199)*Source!I199, 2)</f>
        <v>469.29</v>
      </c>
      <c r="J482" s="10">
        <f>IF(Source!BB199&lt;&gt; 0, Source!BB199, 1)</f>
        <v>8.64</v>
      </c>
      <c r="K482" s="26">
        <f>Source!Q199</f>
        <v>4054.7</v>
      </c>
    </row>
    <row r="483" spans="1:27" ht="14.25" x14ac:dyDescent="0.2">
      <c r="A483" s="21"/>
      <c r="B483" s="22"/>
      <c r="C483" s="22" t="s">
        <v>1038</v>
      </c>
      <c r="D483" s="23"/>
      <c r="E483" s="10"/>
      <c r="F483" s="25">
        <f>Source!AN199</f>
        <v>9</v>
      </c>
      <c r="G483" s="24" t="str">
        <f>Source!DF199</f>
        <v>*1,25</v>
      </c>
      <c r="H483" s="10">
        <f>Source!AV199</f>
        <v>1</v>
      </c>
      <c r="I483" s="27">
        <f>ROUND((Source!AE199*Source!AV199)*Source!I199, 2)</f>
        <v>115.37</v>
      </c>
      <c r="J483" s="10">
        <f>IF(Source!BS199&lt;&gt; 0, Source!BS199, 1)</f>
        <v>1</v>
      </c>
      <c r="K483" s="27">
        <f>Source!R199</f>
        <v>115.37</v>
      </c>
      <c r="W483">
        <f>I483</f>
        <v>115.37</v>
      </c>
    </row>
    <row r="484" spans="1:27" ht="14.25" x14ac:dyDescent="0.2">
      <c r="A484" s="21"/>
      <c r="B484" s="22"/>
      <c r="C484" s="22" t="s">
        <v>1039</v>
      </c>
      <c r="D484" s="23"/>
      <c r="E484" s="10"/>
      <c r="F484" s="25">
        <f>Source!AL199</f>
        <v>115.49</v>
      </c>
      <c r="G484" s="24" t="str">
        <f>Source!DD199</f>
        <v/>
      </c>
      <c r="H484" s="10">
        <f>Source!AW199</f>
        <v>1</v>
      </c>
      <c r="I484" s="26">
        <f>ROUND((Source!AC199*Source!AW199)*Source!I199, 2)</f>
        <v>1184.3499999999999</v>
      </c>
      <c r="J484" s="10">
        <f>IF(Source!BC199&lt;&gt; 0, Source!BC199, 1)</f>
        <v>5.85</v>
      </c>
      <c r="K484" s="26">
        <f>Source!P199</f>
        <v>6928.45</v>
      </c>
    </row>
    <row r="485" spans="1:27" ht="14.25" x14ac:dyDescent="0.2">
      <c r="A485" s="21"/>
      <c r="B485" s="22"/>
      <c r="C485" s="22" t="s">
        <v>1040</v>
      </c>
      <c r="D485" s="23" t="s">
        <v>1041</v>
      </c>
      <c r="E485" s="10">
        <f>Source!DN199</f>
        <v>104</v>
      </c>
      <c r="F485" s="25"/>
      <c r="G485" s="24"/>
      <c r="H485" s="10"/>
      <c r="I485" s="26">
        <f>SUM(Q480:Q484)</f>
        <v>517.46</v>
      </c>
      <c r="J485" s="10">
        <f>Source!BZ199</f>
        <v>90</v>
      </c>
      <c r="K485" s="26">
        <f>SUM(R480:R484)</f>
        <v>8306.7199999999993</v>
      </c>
    </row>
    <row r="486" spans="1:27" ht="14.25" x14ac:dyDescent="0.2">
      <c r="A486" s="21"/>
      <c r="B486" s="22"/>
      <c r="C486" s="22" t="s">
        <v>1042</v>
      </c>
      <c r="D486" s="23" t="s">
        <v>1041</v>
      </c>
      <c r="E486" s="10">
        <f>Source!DO199</f>
        <v>70</v>
      </c>
      <c r="F486" s="25"/>
      <c r="G486" s="24"/>
      <c r="H486" s="10"/>
      <c r="I486" s="26">
        <f>SUM(S480:S485)</f>
        <v>348.29</v>
      </c>
      <c r="J486" s="10">
        <f>Source!CA199</f>
        <v>44</v>
      </c>
      <c r="K486" s="26">
        <f>SUM(T480:T485)</f>
        <v>4061.06</v>
      </c>
    </row>
    <row r="487" spans="1:27" ht="14.25" x14ac:dyDescent="0.2">
      <c r="A487" s="21"/>
      <c r="B487" s="22"/>
      <c r="C487" s="22" t="s">
        <v>1043</v>
      </c>
      <c r="D487" s="23" t="s">
        <v>1041</v>
      </c>
      <c r="E487" s="10">
        <f>175</f>
        <v>175</v>
      </c>
      <c r="F487" s="25"/>
      <c r="G487" s="24"/>
      <c r="H487" s="10"/>
      <c r="I487" s="26">
        <f>SUM(U480:U486)</f>
        <v>201.9</v>
      </c>
      <c r="J487" s="10">
        <f>167</f>
        <v>167</v>
      </c>
      <c r="K487" s="26">
        <f>SUM(V480:V486)</f>
        <v>192.67</v>
      </c>
    </row>
    <row r="488" spans="1:27" ht="14.25" x14ac:dyDescent="0.2">
      <c r="A488" s="21"/>
      <c r="B488" s="22"/>
      <c r="C488" s="22" t="s">
        <v>1044</v>
      </c>
      <c r="D488" s="23" t="s">
        <v>1045</v>
      </c>
      <c r="E488" s="10">
        <f>Source!AQ199</f>
        <v>4.01</v>
      </c>
      <c r="F488" s="25"/>
      <c r="G488" s="24" t="str">
        <f>Source!DI199</f>
        <v>*1,15</v>
      </c>
      <c r="H488" s="10">
        <f>Source!AV199</f>
        <v>1</v>
      </c>
      <c r="I488" s="26">
        <f>Source!U199</f>
        <v>47.290932499999997</v>
      </c>
      <c r="J488" s="10"/>
      <c r="K488" s="26"/>
    </row>
    <row r="489" spans="1:27" ht="15" x14ac:dyDescent="0.25">
      <c r="A489" s="30"/>
      <c r="B489" s="30"/>
      <c r="C489" s="30"/>
      <c r="D489" s="30"/>
      <c r="E489" s="30"/>
      <c r="F489" s="30"/>
      <c r="G489" s="30"/>
      <c r="H489" s="39">
        <f>I481+I482+I484+I485+I486+I487</f>
        <v>3218.85</v>
      </c>
      <c r="I489" s="39"/>
      <c r="J489" s="39">
        <f>K481+K482+K484+K485+K486+K487</f>
        <v>32773.29</v>
      </c>
      <c r="K489" s="39"/>
      <c r="O489" s="29">
        <f>I481+I482+I484+I485+I486+I487</f>
        <v>3218.85</v>
      </c>
      <c r="P489" s="29">
        <f>K481+K482+K484+K485+K486+K487</f>
        <v>32773.29</v>
      </c>
      <c r="X489">
        <f>IF(Source!BI199&lt;=1,I481+I482+I484+I485+I486+I487-0, 0)</f>
        <v>3218.85</v>
      </c>
      <c r="Y489">
        <f>IF(Source!BI199=2,I481+I482+I484+I485+I486+I487-0, 0)</f>
        <v>0</v>
      </c>
      <c r="Z489">
        <f>IF(Source!BI199=3,I481+I482+I484+I485+I486+I487-0, 0)</f>
        <v>0</v>
      </c>
      <c r="AA489">
        <f>IF(Source!BI199=4,I481+I482+I484+I485+I486+I487,0)</f>
        <v>0</v>
      </c>
    </row>
    <row r="490" spans="1:27" ht="85.5" x14ac:dyDescent="0.2">
      <c r="A490" s="21" t="str">
        <f>Source!E200</f>
        <v>41</v>
      </c>
      <c r="B490" s="22" t="str">
        <f>Source!F200</f>
        <v>3.26-26-1</v>
      </c>
      <c r="C490" s="22" t="str">
        <f>Source!G200</f>
        <v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v>
      </c>
      <c r="D490" s="23" t="str">
        <f>Source!H200</f>
        <v>1 м3 изоляции</v>
      </c>
      <c r="E490" s="10">
        <f>Source!I200</f>
        <v>23.074000000000002</v>
      </c>
      <c r="F490" s="25"/>
      <c r="G490" s="24"/>
      <c r="H490" s="10"/>
      <c r="I490" s="26"/>
      <c r="J490" s="10"/>
      <c r="K490" s="26"/>
      <c r="Q490">
        <f>ROUND((Source!DN200/100)*ROUND((Source!AF200*Source!AV200)*Source!I200, 2), 2)</f>
        <v>6193.93</v>
      </c>
      <c r="R490">
        <f>Source!X200</f>
        <v>97220.91</v>
      </c>
      <c r="S490">
        <f>ROUND((Source!DO200/100)*ROUND((Source!AF200*Source!AV200)*Source!I200, 2), 2)</f>
        <v>4764.5600000000004</v>
      </c>
      <c r="T490">
        <f>Source!Y200</f>
        <v>55554.8</v>
      </c>
      <c r="U490">
        <f>ROUND((175/100)*ROUND((Source!AE200*Source!AV200)*Source!I200, 2), 2)</f>
        <v>499.7</v>
      </c>
      <c r="V490">
        <f>ROUND((167/100)*ROUND(Source!CS200*Source!I200, 2), 2)</f>
        <v>476.85</v>
      </c>
    </row>
    <row r="491" spans="1:27" ht="14.25" x14ac:dyDescent="0.2">
      <c r="A491" s="21"/>
      <c r="B491" s="22"/>
      <c r="C491" s="22" t="s">
        <v>1036</v>
      </c>
      <c r="D491" s="23"/>
      <c r="E491" s="10"/>
      <c r="F491" s="25">
        <f>Source!AO200</f>
        <v>256.51</v>
      </c>
      <c r="G491" s="24" t="str">
        <f>Source!DG200</f>
        <v>*1,15</v>
      </c>
      <c r="H491" s="10">
        <f>Source!AV200</f>
        <v>1</v>
      </c>
      <c r="I491" s="26">
        <f>ROUND((Source!AF200*Source!AV200)*Source!I200, 2)</f>
        <v>6806.52</v>
      </c>
      <c r="J491" s="10">
        <f>IF(Source!BA200&lt;&gt; 0, Source!BA200, 1)</f>
        <v>18.55</v>
      </c>
      <c r="K491" s="26">
        <f>Source!S200</f>
        <v>126260.92</v>
      </c>
      <c r="W491">
        <f>I491</f>
        <v>6806.52</v>
      </c>
    </row>
    <row r="492" spans="1:27" ht="14.25" x14ac:dyDescent="0.2">
      <c r="A492" s="21"/>
      <c r="B492" s="22"/>
      <c r="C492" s="22" t="s">
        <v>1037</v>
      </c>
      <c r="D492" s="23"/>
      <c r="E492" s="10"/>
      <c r="F492" s="25">
        <f>Source!AM200</f>
        <v>49.51</v>
      </c>
      <c r="G492" s="24" t="str">
        <f>Source!DE200</f>
        <v>*1,25</v>
      </c>
      <c r="H492" s="10">
        <f>Source!AV200</f>
        <v>1</v>
      </c>
      <c r="I492" s="26">
        <f>ROUND((Source!AD200*Source!AV200)*Source!I200, 2)</f>
        <v>1427.99</v>
      </c>
      <c r="J492" s="10">
        <f>IF(Source!BB200&lt;&gt; 0, Source!BB200, 1)</f>
        <v>8.0399999999999991</v>
      </c>
      <c r="K492" s="26">
        <f>Source!Q200</f>
        <v>11481.06</v>
      </c>
    </row>
    <row r="493" spans="1:27" ht="14.25" x14ac:dyDescent="0.2">
      <c r="A493" s="21"/>
      <c r="B493" s="22"/>
      <c r="C493" s="22" t="s">
        <v>1038</v>
      </c>
      <c r="D493" s="23"/>
      <c r="E493" s="10"/>
      <c r="F493" s="25">
        <f>Source!AN200</f>
        <v>9.9</v>
      </c>
      <c r="G493" s="24" t="str">
        <f>Source!DF200</f>
        <v>*1,25</v>
      </c>
      <c r="H493" s="10">
        <f>Source!AV200</f>
        <v>1</v>
      </c>
      <c r="I493" s="27">
        <f>ROUND((Source!AE200*Source!AV200)*Source!I200, 2)</f>
        <v>285.54000000000002</v>
      </c>
      <c r="J493" s="10">
        <f>IF(Source!BS200&lt;&gt; 0, Source!BS200, 1)</f>
        <v>1</v>
      </c>
      <c r="K493" s="27">
        <f>Source!R200</f>
        <v>285.54000000000002</v>
      </c>
      <c r="W493">
        <f>I493</f>
        <v>285.54000000000002</v>
      </c>
    </row>
    <row r="494" spans="1:27" ht="14.25" x14ac:dyDescent="0.2">
      <c r="A494" s="21"/>
      <c r="B494" s="22"/>
      <c r="C494" s="22" t="s">
        <v>1039</v>
      </c>
      <c r="D494" s="23"/>
      <c r="E494" s="10"/>
      <c r="F494" s="25">
        <f>Source!AL200</f>
        <v>637.04</v>
      </c>
      <c r="G494" s="24" t="str">
        <f>Source!DD200</f>
        <v/>
      </c>
      <c r="H494" s="10">
        <f>Source!AW200</f>
        <v>1</v>
      </c>
      <c r="I494" s="26">
        <f>ROUND((Source!AC200*Source!AW200)*Source!I200, 2)</f>
        <v>14699.06</v>
      </c>
      <c r="J494" s="10">
        <f>IF(Source!BC200&lt;&gt; 0, Source!BC200, 1)</f>
        <v>3.66</v>
      </c>
      <c r="K494" s="26">
        <f>Source!P200</f>
        <v>53798.559999999998</v>
      </c>
    </row>
    <row r="495" spans="1:27" ht="85.5" x14ac:dyDescent="0.2">
      <c r="A495" s="21" t="str">
        <f>Source!E201</f>
        <v>41,1</v>
      </c>
      <c r="B495" s="22" t="str">
        <f>Source!F201</f>
        <v>1.1-1-2922</v>
      </c>
      <c r="C495" s="22" t="str">
        <f>Source!G201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495" s="23" t="str">
        <f>Source!H201</f>
        <v>м3</v>
      </c>
      <c r="E495" s="10">
        <f>Source!I201</f>
        <v>22.381779999999999</v>
      </c>
      <c r="F495" s="25">
        <f>Source!AK201</f>
        <v>1247.1500000000001</v>
      </c>
      <c r="G495" s="28" t="s">
        <v>3</v>
      </c>
      <c r="H495" s="10">
        <f>Source!AW201</f>
        <v>1</v>
      </c>
      <c r="I495" s="26">
        <f>ROUND((Source!AC201*Source!AW201)*Source!I201, 2)+ROUND((Source!AD201*Source!AV201)*Source!I201, 2)+ROUND((Source!AF201*Source!AV201)*Source!I201, 2)</f>
        <v>27913.439999999999</v>
      </c>
      <c r="J495" s="10">
        <f>IF(Source!BC201&lt;&gt; 0, Source!BC201, 1)</f>
        <v>3.19</v>
      </c>
      <c r="K495" s="26">
        <f>Source!O201</f>
        <v>89043.86</v>
      </c>
      <c r="Q495">
        <f>ROUND((Source!DN201/100)*ROUND((Source!AF201*Source!AV201)*Source!I201, 2), 2)</f>
        <v>0</v>
      </c>
      <c r="R495">
        <f>Source!X201</f>
        <v>0</v>
      </c>
      <c r="S495">
        <f>ROUND((Source!DO201/100)*ROUND((Source!AF201*Source!AV201)*Source!I201, 2), 2)</f>
        <v>0</v>
      </c>
      <c r="T495">
        <f>Source!Y201</f>
        <v>0</v>
      </c>
      <c r="U495">
        <f>ROUND((175/100)*ROUND((Source!AE201*Source!AV201)*Source!I201, 2), 2)</f>
        <v>0</v>
      </c>
      <c r="V495">
        <f>ROUND((167/100)*ROUND(Source!CS201*Source!I201, 2), 2)</f>
        <v>0</v>
      </c>
      <c r="X495">
        <f>IF(Source!BI201&lt;=1,I495, 0)</f>
        <v>27913.439999999999</v>
      </c>
      <c r="Y495">
        <f>IF(Source!BI201=2,I495, 0)</f>
        <v>0</v>
      </c>
      <c r="Z495">
        <f>IF(Source!BI201=3,I495, 0)</f>
        <v>0</v>
      </c>
      <c r="AA495">
        <f>IF(Source!BI201=4,I495, 0)</f>
        <v>0</v>
      </c>
    </row>
    <row r="496" spans="1:27" ht="14.25" x14ac:dyDescent="0.2">
      <c r="A496" s="21"/>
      <c r="B496" s="22"/>
      <c r="C496" s="22" t="s">
        <v>1040</v>
      </c>
      <c r="D496" s="23" t="s">
        <v>1041</v>
      </c>
      <c r="E496" s="10">
        <f>Source!DN200</f>
        <v>91</v>
      </c>
      <c r="F496" s="25"/>
      <c r="G496" s="24"/>
      <c r="H496" s="10"/>
      <c r="I496" s="26">
        <f>SUM(Q490:Q495)</f>
        <v>6193.93</v>
      </c>
      <c r="J496" s="10">
        <f>Source!BZ200</f>
        <v>77</v>
      </c>
      <c r="K496" s="26">
        <f>SUM(R490:R495)</f>
        <v>97220.91</v>
      </c>
    </row>
    <row r="497" spans="1:27" ht="14.25" x14ac:dyDescent="0.2">
      <c r="A497" s="21"/>
      <c r="B497" s="22"/>
      <c r="C497" s="22" t="s">
        <v>1042</v>
      </c>
      <c r="D497" s="23" t="s">
        <v>1041</v>
      </c>
      <c r="E497" s="10">
        <f>Source!DO200</f>
        <v>70</v>
      </c>
      <c r="F497" s="25"/>
      <c r="G497" s="24"/>
      <c r="H497" s="10"/>
      <c r="I497" s="26">
        <f>SUM(S490:S496)</f>
        <v>4764.5600000000004</v>
      </c>
      <c r="J497" s="10">
        <f>Source!CA200</f>
        <v>44</v>
      </c>
      <c r="K497" s="26">
        <f>SUM(T490:T496)</f>
        <v>55554.8</v>
      </c>
    </row>
    <row r="498" spans="1:27" ht="14.25" x14ac:dyDescent="0.2">
      <c r="A498" s="21"/>
      <c r="B498" s="22"/>
      <c r="C498" s="22" t="s">
        <v>1043</v>
      </c>
      <c r="D498" s="23" t="s">
        <v>1041</v>
      </c>
      <c r="E498" s="10">
        <f>175</f>
        <v>175</v>
      </c>
      <c r="F498" s="25"/>
      <c r="G498" s="24"/>
      <c r="H498" s="10"/>
      <c r="I498" s="26">
        <f>SUM(U490:U497)</f>
        <v>499.7</v>
      </c>
      <c r="J498" s="10">
        <f>167</f>
        <v>167</v>
      </c>
      <c r="K498" s="26">
        <f>SUM(V490:V497)</f>
        <v>476.85</v>
      </c>
    </row>
    <row r="499" spans="1:27" ht="14.25" x14ac:dyDescent="0.2">
      <c r="A499" s="21"/>
      <c r="B499" s="22"/>
      <c r="C499" s="22" t="s">
        <v>1044</v>
      </c>
      <c r="D499" s="23" t="s">
        <v>1045</v>
      </c>
      <c r="E499" s="10">
        <f>Source!AQ200</f>
        <v>20.04</v>
      </c>
      <c r="F499" s="25"/>
      <c r="G499" s="24" t="str">
        <f>Source!DI200</f>
        <v>*1,15</v>
      </c>
      <c r="H499" s="10">
        <f>Source!AV200</f>
        <v>1</v>
      </c>
      <c r="I499" s="26">
        <f>Source!U200</f>
        <v>531.76340399999992</v>
      </c>
      <c r="J499" s="10"/>
      <c r="K499" s="26"/>
    </row>
    <row r="500" spans="1:27" ht="15" x14ac:dyDescent="0.25">
      <c r="A500" s="30"/>
      <c r="B500" s="30"/>
      <c r="C500" s="30"/>
      <c r="D500" s="30"/>
      <c r="E500" s="30"/>
      <c r="F500" s="30"/>
      <c r="G500" s="30"/>
      <c r="H500" s="39">
        <f>I491+I492+I494+I496+I497+I498+SUM(I495:I495)</f>
        <v>62305.2</v>
      </c>
      <c r="I500" s="39"/>
      <c r="J500" s="39">
        <f>K491+K492+K494+K496+K497+K498+SUM(K495:K495)</f>
        <v>433836.95999999996</v>
      </c>
      <c r="K500" s="39"/>
      <c r="O500" s="29">
        <f>I491+I492+I494+I496+I497+I498+SUM(I495:I495)</f>
        <v>62305.2</v>
      </c>
      <c r="P500" s="29">
        <f>K491+K492+K494+K496+K497+K498+SUM(K495:K495)</f>
        <v>433836.95999999996</v>
      </c>
      <c r="X500">
        <f>IF(Source!BI200&lt;=1,I491+I492+I494+I496+I497+I498-0, 0)</f>
        <v>34391.759999999995</v>
      </c>
      <c r="Y500">
        <f>IF(Source!BI200=2,I491+I492+I494+I496+I497+I498-0, 0)</f>
        <v>0</v>
      </c>
      <c r="Z500">
        <f>IF(Source!BI200=3,I491+I492+I494+I496+I497+I498-0, 0)</f>
        <v>0</v>
      </c>
      <c r="AA500">
        <f>IF(Source!BI200=4,I491+I492+I494+I496+I497+I498,0)</f>
        <v>0</v>
      </c>
    </row>
    <row r="501" spans="1:27" ht="42.75" x14ac:dyDescent="0.2">
      <c r="A501" s="21" t="str">
        <f>Source!E202</f>
        <v>42</v>
      </c>
      <c r="B501" s="22" t="str">
        <f>Source!F202</f>
        <v>3.11-38-1</v>
      </c>
      <c r="C501" s="22" t="str">
        <f>Source!G202</f>
        <v>Устройство пароизоляции из полиэтиленовой пленки в один слой насухо</v>
      </c>
      <c r="D501" s="23" t="str">
        <f>Source!H202</f>
        <v>100 м2</v>
      </c>
      <c r="E501" s="10">
        <f>Source!I202</f>
        <v>2.5638000000000001</v>
      </c>
      <c r="F501" s="25"/>
      <c r="G501" s="24"/>
      <c r="H501" s="10"/>
      <c r="I501" s="26"/>
      <c r="J501" s="10"/>
      <c r="K501" s="26"/>
      <c r="Q501">
        <f>ROUND((Source!DN202/100)*ROUND((Source!AF202*Source!AV202)*Source!I202, 2), 2)</f>
        <v>118.14</v>
      </c>
      <c r="R501">
        <f>Source!X202</f>
        <v>1896.56</v>
      </c>
      <c r="S501">
        <f>ROUND((Source!DO202/100)*ROUND((Source!AF202*Source!AV202)*Source!I202, 2), 2)</f>
        <v>79.52</v>
      </c>
      <c r="T501">
        <f>Source!Y202</f>
        <v>927.21</v>
      </c>
      <c r="U501">
        <f>ROUND((175/100)*ROUND((Source!AE202*Source!AV202)*Source!I202, 2), 2)</f>
        <v>1.02</v>
      </c>
      <c r="V501">
        <f>ROUND((167/100)*ROUND(Source!CS202*Source!I202, 2), 2)</f>
        <v>0.97</v>
      </c>
    </row>
    <row r="502" spans="1:27" ht="14.25" x14ac:dyDescent="0.2">
      <c r="A502" s="21"/>
      <c r="B502" s="22"/>
      <c r="C502" s="22" t="s">
        <v>1036</v>
      </c>
      <c r="D502" s="23"/>
      <c r="E502" s="10"/>
      <c r="F502" s="25">
        <f>Source!AO202</f>
        <v>38.53</v>
      </c>
      <c r="G502" s="24" t="str">
        <f>Source!DG202</f>
        <v>*1,15</v>
      </c>
      <c r="H502" s="10">
        <f>Source!AV202</f>
        <v>1</v>
      </c>
      <c r="I502" s="26">
        <f>ROUND((Source!AF202*Source!AV202)*Source!I202, 2)</f>
        <v>113.6</v>
      </c>
      <c r="J502" s="10">
        <f>IF(Source!BA202&lt;&gt; 0, Source!BA202, 1)</f>
        <v>18.55</v>
      </c>
      <c r="K502" s="26">
        <f>Source!S202</f>
        <v>2107.29</v>
      </c>
      <c r="W502">
        <f>I502</f>
        <v>113.6</v>
      </c>
    </row>
    <row r="503" spans="1:27" ht="14.25" x14ac:dyDescent="0.2">
      <c r="A503" s="21"/>
      <c r="B503" s="22"/>
      <c r="C503" s="22" t="s">
        <v>1037</v>
      </c>
      <c r="D503" s="23"/>
      <c r="E503" s="10"/>
      <c r="F503" s="25">
        <f>Source!AM202</f>
        <v>0.92</v>
      </c>
      <c r="G503" s="24" t="str">
        <f>Source!DE202</f>
        <v>*1,25</v>
      </c>
      <c r="H503" s="10">
        <f>Source!AV202</f>
        <v>1</v>
      </c>
      <c r="I503" s="26">
        <f>ROUND((Source!AD202*Source!AV202)*Source!I202, 2)</f>
        <v>2.95</v>
      </c>
      <c r="J503" s="10">
        <f>IF(Source!BB202&lt;&gt; 0, Source!BB202, 1)</f>
        <v>7.98</v>
      </c>
      <c r="K503" s="26">
        <f>Source!Q202</f>
        <v>23.53</v>
      </c>
    </row>
    <row r="504" spans="1:27" ht="14.25" x14ac:dyDescent="0.2">
      <c r="A504" s="21"/>
      <c r="B504" s="22"/>
      <c r="C504" s="22" t="s">
        <v>1038</v>
      </c>
      <c r="D504" s="23"/>
      <c r="E504" s="10"/>
      <c r="F504" s="25">
        <f>Source!AN202</f>
        <v>0.18</v>
      </c>
      <c r="G504" s="24" t="str">
        <f>Source!DF202</f>
        <v>*1,25</v>
      </c>
      <c r="H504" s="10">
        <f>Source!AV202</f>
        <v>1</v>
      </c>
      <c r="I504" s="27">
        <f>ROUND((Source!AE202*Source!AV202)*Source!I202, 2)</f>
        <v>0.57999999999999996</v>
      </c>
      <c r="J504" s="10">
        <f>IF(Source!BS202&lt;&gt; 0, Source!BS202, 1)</f>
        <v>1</v>
      </c>
      <c r="K504" s="27">
        <f>Source!R202</f>
        <v>0.57999999999999996</v>
      </c>
      <c r="W504">
        <f>I504</f>
        <v>0.57999999999999996</v>
      </c>
    </row>
    <row r="505" spans="1:27" ht="28.5" x14ac:dyDescent="0.2">
      <c r="A505" s="21" t="str">
        <f>Source!E203</f>
        <v>42,1</v>
      </c>
      <c r="B505" s="22" t="str">
        <f>Source!F203</f>
        <v>1.1-1-2493</v>
      </c>
      <c r="C505" s="22" t="str">
        <f>Source!G203</f>
        <v>Пленка полиэтиленовая, толщина 0,2 - 0,3 мм</v>
      </c>
      <c r="D505" s="23" t="str">
        <f>Source!H203</f>
        <v>м2</v>
      </c>
      <c r="E505" s="10">
        <f>Source!I203</f>
        <v>313.80912000000001</v>
      </c>
      <c r="F505" s="25">
        <f>Source!AK203</f>
        <v>8.1300000000000008</v>
      </c>
      <c r="G505" s="28" t="s">
        <v>3</v>
      </c>
      <c r="H505" s="10">
        <f>Source!AW203</f>
        <v>1</v>
      </c>
      <c r="I505" s="26">
        <f>ROUND((Source!AC203*Source!AW203)*Source!I203, 2)+ROUND((Source!AD203*Source!AV203)*Source!I203, 2)+ROUND((Source!AF203*Source!AV203)*Source!I203, 2)</f>
        <v>2551.27</v>
      </c>
      <c r="J505" s="10">
        <f>IF(Source!BC203&lt;&gt; 0, Source!BC203, 1)</f>
        <v>0.93</v>
      </c>
      <c r="K505" s="26">
        <f>Source!O203</f>
        <v>2372.6799999999998</v>
      </c>
      <c r="Q505">
        <f>ROUND((Source!DN203/100)*ROUND((Source!AF203*Source!AV203)*Source!I203, 2), 2)</f>
        <v>0</v>
      </c>
      <c r="R505">
        <f>Source!X203</f>
        <v>0</v>
      </c>
      <c r="S505">
        <f>ROUND((Source!DO203/100)*ROUND((Source!AF203*Source!AV203)*Source!I203, 2), 2)</f>
        <v>0</v>
      </c>
      <c r="T505">
        <f>Source!Y203</f>
        <v>0</v>
      </c>
      <c r="U505">
        <f>ROUND((175/100)*ROUND((Source!AE203*Source!AV203)*Source!I203, 2), 2)</f>
        <v>0</v>
      </c>
      <c r="V505">
        <f>ROUND((167/100)*ROUND(Source!CS203*Source!I203, 2), 2)</f>
        <v>0</v>
      </c>
      <c r="X505">
        <f>IF(Source!BI203&lt;=1,I505, 0)</f>
        <v>2551.27</v>
      </c>
      <c r="Y505">
        <f>IF(Source!BI203=2,I505, 0)</f>
        <v>0</v>
      </c>
      <c r="Z505">
        <f>IF(Source!BI203=3,I505, 0)</f>
        <v>0</v>
      </c>
      <c r="AA505">
        <f>IF(Source!BI203=4,I505, 0)</f>
        <v>0</v>
      </c>
    </row>
    <row r="506" spans="1:27" ht="14.25" x14ac:dyDescent="0.2">
      <c r="A506" s="21"/>
      <c r="B506" s="22"/>
      <c r="C506" s="22" t="s">
        <v>1040</v>
      </c>
      <c r="D506" s="23" t="s">
        <v>1041</v>
      </c>
      <c r="E506" s="10">
        <f>Source!DN202</f>
        <v>104</v>
      </c>
      <c r="F506" s="25"/>
      <c r="G506" s="24"/>
      <c r="H506" s="10"/>
      <c r="I506" s="26">
        <f>SUM(Q501:Q505)</f>
        <v>118.14</v>
      </c>
      <c r="J506" s="10">
        <f>Source!BZ202</f>
        <v>90</v>
      </c>
      <c r="K506" s="26">
        <f>SUM(R501:R505)</f>
        <v>1896.56</v>
      </c>
    </row>
    <row r="507" spans="1:27" ht="14.25" x14ac:dyDescent="0.2">
      <c r="A507" s="21"/>
      <c r="B507" s="22"/>
      <c r="C507" s="22" t="s">
        <v>1042</v>
      </c>
      <c r="D507" s="23" t="s">
        <v>1041</v>
      </c>
      <c r="E507" s="10">
        <f>Source!DO202</f>
        <v>70</v>
      </c>
      <c r="F507" s="25"/>
      <c r="G507" s="24"/>
      <c r="H507" s="10"/>
      <c r="I507" s="26">
        <f>SUM(S501:S506)</f>
        <v>79.52</v>
      </c>
      <c r="J507" s="10">
        <f>Source!CA202</f>
        <v>44</v>
      </c>
      <c r="K507" s="26">
        <f>SUM(T501:T506)</f>
        <v>927.21</v>
      </c>
    </row>
    <row r="508" spans="1:27" ht="14.25" x14ac:dyDescent="0.2">
      <c r="A508" s="21"/>
      <c r="B508" s="22"/>
      <c r="C508" s="22" t="s">
        <v>1043</v>
      </c>
      <c r="D508" s="23" t="s">
        <v>1041</v>
      </c>
      <c r="E508" s="10">
        <f>175</f>
        <v>175</v>
      </c>
      <c r="F508" s="25"/>
      <c r="G508" s="24"/>
      <c r="H508" s="10"/>
      <c r="I508" s="26">
        <f>SUM(U501:U507)</f>
        <v>1.02</v>
      </c>
      <c r="J508" s="10">
        <f>167</f>
        <v>167</v>
      </c>
      <c r="K508" s="26">
        <f>SUM(V501:V507)</f>
        <v>0.97</v>
      </c>
    </row>
    <row r="509" spans="1:27" ht="14.25" x14ac:dyDescent="0.2">
      <c r="A509" s="21"/>
      <c r="B509" s="22"/>
      <c r="C509" s="22" t="s">
        <v>1044</v>
      </c>
      <c r="D509" s="23" t="s">
        <v>1045</v>
      </c>
      <c r="E509" s="10">
        <f>Source!AQ202</f>
        <v>3.45</v>
      </c>
      <c r="F509" s="25"/>
      <c r="G509" s="24" t="str">
        <f>Source!DI202</f>
        <v>*1,15</v>
      </c>
      <c r="H509" s="10">
        <f>Source!AV202</f>
        <v>1</v>
      </c>
      <c r="I509" s="26">
        <f>Source!U202</f>
        <v>10.1718765</v>
      </c>
      <c r="J509" s="10"/>
      <c r="K509" s="26"/>
    </row>
    <row r="510" spans="1:27" ht="15" x14ac:dyDescent="0.25">
      <c r="A510" s="30"/>
      <c r="B510" s="30"/>
      <c r="C510" s="30"/>
      <c r="D510" s="30"/>
      <c r="E510" s="30"/>
      <c r="F510" s="30"/>
      <c r="G510" s="30"/>
      <c r="H510" s="39">
        <f>I502+I503+I506+I507+I508+SUM(I505:I505)</f>
        <v>2866.5</v>
      </c>
      <c r="I510" s="39"/>
      <c r="J510" s="39">
        <f>K502+K503+K506+K507+K508+SUM(K505:K505)</f>
        <v>7328.24</v>
      </c>
      <c r="K510" s="39"/>
      <c r="O510" s="29">
        <f>I502+I503+I506+I507+I508+SUM(I505:I505)</f>
        <v>2866.5</v>
      </c>
      <c r="P510" s="29">
        <f>K502+K503+K506+K507+K508+SUM(K505:K505)</f>
        <v>7328.24</v>
      </c>
      <c r="X510">
        <f>IF(Source!BI202&lt;=1,I502+I503+I506+I507+I508-0, 0)</f>
        <v>315.22999999999996</v>
      </c>
      <c r="Y510">
        <f>IF(Source!BI202=2,I502+I503+I506+I507+I508-0, 0)</f>
        <v>0</v>
      </c>
      <c r="Z510">
        <f>IF(Source!BI202=3,I502+I503+I506+I507+I508-0, 0)</f>
        <v>0</v>
      </c>
      <c r="AA510">
        <f>IF(Source!BI202=4,I502+I503+I506+I507+I508,0)</f>
        <v>0</v>
      </c>
    </row>
    <row r="511" spans="1:27" ht="28.5" x14ac:dyDescent="0.2">
      <c r="A511" s="21" t="str">
        <f>Source!E204</f>
        <v>43</v>
      </c>
      <c r="B511" s="22" t="str">
        <f>Source!F204</f>
        <v>3.11-10-1</v>
      </c>
      <c r="C511" s="22" t="str">
        <f>Source!G204</f>
        <v>Устройство стяжек цементных толщиной 20 мм</v>
      </c>
      <c r="D511" s="23" t="str">
        <f>Source!H204</f>
        <v>100 м2 стяжки</v>
      </c>
      <c r="E511" s="10">
        <f>Source!I204</f>
        <v>2.5638000000000001</v>
      </c>
      <c r="F511" s="25"/>
      <c r="G511" s="24"/>
      <c r="H511" s="10"/>
      <c r="I511" s="26"/>
      <c r="J511" s="10"/>
      <c r="K511" s="26"/>
      <c r="Q511">
        <f>ROUND((Source!DN204/100)*ROUND((Source!AF204*Source!AV204)*Source!I204, 2), 2)</f>
        <v>744.71</v>
      </c>
      <c r="R511">
        <f>Source!X204</f>
        <v>11954.8</v>
      </c>
      <c r="S511">
        <f>ROUND((Source!DO204/100)*ROUND((Source!AF204*Source!AV204)*Source!I204, 2), 2)</f>
        <v>501.25</v>
      </c>
      <c r="T511">
        <f>Source!Y204</f>
        <v>5844.57</v>
      </c>
      <c r="U511">
        <f>ROUND((175/100)*ROUND((Source!AE204*Source!AV204)*Source!I204, 2), 2)</f>
        <v>1.73</v>
      </c>
      <c r="V511">
        <f>ROUND((167/100)*ROUND(Source!CS204*Source!I204, 2), 2)</f>
        <v>1.65</v>
      </c>
    </row>
    <row r="512" spans="1:27" ht="14.25" x14ac:dyDescent="0.2">
      <c r="A512" s="21"/>
      <c r="B512" s="22"/>
      <c r="C512" s="22" t="s">
        <v>1036</v>
      </c>
      <c r="D512" s="23"/>
      <c r="E512" s="10"/>
      <c r="F512" s="25">
        <f>Source!AO204</f>
        <v>242.87</v>
      </c>
      <c r="G512" s="24" t="str">
        <f>Source!DG204</f>
        <v>*1,15</v>
      </c>
      <c r="H512" s="10">
        <f>Source!AV204</f>
        <v>1</v>
      </c>
      <c r="I512" s="26">
        <f>ROUND((Source!AF204*Source!AV204)*Source!I204, 2)</f>
        <v>716.07</v>
      </c>
      <c r="J512" s="10">
        <f>IF(Source!BA204&lt;&gt; 0, Source!BA204, 1)</f>
        <v>18.55</v>
      </c>
      <c r="K512" s="26">
        <f>Source!S204</f>
        <v>13283.11</v>
      </c>
      <c r="W512">
        <f>I512</f>
        <v>716.07</v>
      </c>
    </row>
    <row r="513" spans="1:27" ht="14.25" x14ac:dyDescent="0.2">
      <c r="A513" s="21"/>
      <c r="B513" s="22"/>
      <c r="C513" s="22" t="s">
        <v>1037</v>
      </c>
      <c r="D513" s="23"/>
      <c r="E513" s="10"/>
      <c r="F513" s="25">
        <f>Source!AM204</f>
        <v>12.59</v>
      </c>
      <c r="G513" s="24" t="str">
        <f>Source!DE204</f>
        <v>*1,25</v>
      </c>
      <c r="H513" s="10">
        <f>Source!AV204</f>
        <v>1</v>
      </c>
      <c r="I513" s="26">
        <f>ROUND((Source!AD204*Source!AV204)*Source!I204, 2)</f>
        <v>40.35</v>
      </c>
      <c r="J513" s="10">
        <f>IF(Source!BB204&lt;&gt; 0, Source!BB204, 1)</f>
        <v>1.33</v>
      </c>
      <c r="K513" s="26">
        <f>Source!Q204</f>
        <v>53.66</v>
      </c>
    </row>
    <row r="514" spans="1:27" ht="14.25" x14ac:dyDescent="0.2">
      <c r="A514" s="21"/>
      <c r="B514" s="22"/>
      <c r="C514" s="22" t="s">
        <v>1038</v>
      </c>
      <c r="D514" s="23"/>
      <c r="E514" s="10"/>
      <c r="F514" s="25">
        <f>Source!AN204</f>
        <v>0.31</v>
      </c>
      <c r="G514" s="24" t="str">
        <f>Source!DF204</f>
        <v>*1,25</v>
      </c>
      <c r="H514" s="10">
        <f>Source!AV204</f>
        <v>1</v>
      </c>
      <c r="I514" s="27">
        <f>ROUND((Source!AE204*Source!AV204)*Source!I204, 2)</f>
        <v>0.99</v>
      </c>
      <c r="J514" s="10">
        <f>IF(Source!BS204&lt;&gt; 0, Source!BS204, 1)</f>
        <v>1</v>
      </c>
      <c r="K514" s="27">
        <f>Source!R204</f>
        <v>0.99</v>
      </c>
      <c r="W514">
        <f>I514</f>
        <v>0.99</v>
      </c>
    </row>
    <row r="515" spans="1:27" ht="14.25" x14ac:dyDescent="0.2">
      <c r="A515" s="21"/>
      <c r="B515" s="22"/>
      <c r="C515" s="22" t="s">
        <v>1039</v>
      </c>
      <c r="D515" s="23"/>
      <c r="E515" s="10"/>
      <c r="F515" s="25">
        <f>Source!AL204</f>
        <v>24.75</v>
      </c>
      <c r="G515" s="24" t="str">
        <f>Source!DD204</f>
        <v/>
      </c>
      <c r="H515" s="10">
        <f>Source!AW204</f>
        <v>1</v>
      </c>
      <c r="I515" s="26">
        <f>ROUND((Source!AC204*Source!AW204)*Source!I204, 2)</f>
        <v>63.45</v>
      </c>
      <c r="J515" s="10">
        <f>IF(Source!BC204&lt;&gt; 0, Source!BC204, 1)</f>
        <v>4.24</v>
      </c>
      <c r="K515" s="26">
        <f>Source!P204</f>
        <v>269.05</v>
      </c>
    </row>
    <row r="516" spans="1:27" ht="14.25" x14ac:dyDescent="0.2">
      <c r="A516" s="21" t="str">
        <f>Source!E205</f>
        <v>43,1</v>
      </c>
      <c r="B516" s="22" t="str">
        <f>Source!F205</f>
        <v>1.3-2-6</v>
      </c>
      <c r="C516" s="22" t="str">
        <f>Source!G205</f>
        <v>Растворы цементные, марка 150</v>
      </c>
      <c r="D516" s="23" t="str">
        <f>Source!H205</f>
        <v>м3</v>
      </c>
      <c r="E516" s="10">
        <f>Source!I205</f>
        <v>5.2301520000000004</v>
      </c>
      <c r="F516" s="25">
        <f>Source!AK205</f>
        <v>478.96</v>
      </c>
      <c r="G516" s="28" t="s">
        <v>3</v>
      </c>
      <c r="H516" s="10">
        <f>Source!AW205</f>
        <v>1</v>
      </c>
      <c r="I516" s="26">
        <f>ROUND((Source!AC205*Source!AW205)*Source!I205, 2)+ROUND((Source!AD205*Source!AV205)*Source!I205, 2)+ROUND((Source!AF205*Source!AV205)*Source!I205, 2)</f>
        <v>2505.0300000000002</v>
      </c>
      <c r="J516" s="10">
        <f>IF(Source!BC205&lt;&gt; 0, Source!BC205, 1)</f>
        <v>6.54</v>
      </c>
      <c r="K516" s="26">
        <f>Source!O205</f>
        <v>16382.92</v>
      </c>
      <c r="Q516">
        <f>ROUND((Source!DN205/100)*ROUND((Source!AF205*Source!AV205)*Source!I205, 2), 2)</f>
        <v>0</v>
      </c>
      <c r="R516">
        <f>Source!X205</f>
        <v>0</v>
      </c>
      <c r="S516">
        <f>ROUND((Source!DO205/100)*ROUND((Source!AF205*Source!AV205)*Source!I205, 2), 2)</f>
        <v>0</v>
      </c>
      <c r="T516">
        <f>Source!Y205</f>
        <v>0</v>
      </c>
      <c r="U516">
        <f>ROUND((175/100)*ROUND((Source!AE205*Source!AV205)*Source!I205, 2), 2)</f>
        <v>0</v>
      </c>
      <c r="V516">
        <f>ROUND((167/100)*ROUND(Source!CS205*Source!I205, 2), 2)</f>
        <v>0</v>
      </c>
      <c r="X516">
        <f>IF(Source!BI205&lt;=1,I516, 0)</f>
        <v>2505.0300000000002</v>
      </c>
      <c r="Y516">
        <f>IF(Source!BI205=2,I516, 0)</f>
        <v>0</v>
      </c>
      <c r="Z516">
        <f>IF(Source!BI205=3,I516, 0)</f>
        <v>0</v>
      </c>
      <c r="AA516">
        <f>IF(Source!BI205=4,I516, 0)</f>
        <v>0</v>
      </c>
    </row>
    <row r="517" spans="1:27" ht="14.25" x14ac:dyDescent="0.2">
      <c r="A517" s="21"/>
      <c r="B517" s="22"/>
      <c r="C517" s="22" t="s">
        <v>1040</v>
      </c>
      <c r="D517" s="23" t="s">
        <v>1041</v>
      </c>
      <c r="E517" s="10">
        <f>Source!DN204</f>
        <v>104</v>
      </c>
      <c r="F517" s="25"/>
      <c r="G517" s="24"/>
      <c r="H517" s="10"/>
      <c r="I517" s="26">
        <f>SUM(Q511:Q516)</f>
        <v>744.71</v>
      </c>
      <c r="J517" s="10">
        <f>Source!BZ204</f>
        <v>90</v>
      </c>
      <c r="K517" s="26">
        <f>SUM(R511:R516)</f>
        <v>11954.8</v>
      </c>
    </row>
    <row r="518" spans="1:27" ht="14.25" x14ac:dyDescent="0.2">
      <c r="A518" s="21"/>
      <c r="B518" s="22"/>
      <c r="C518" s="22" t="s">
        <v>1042</v>
      </c>
      <c r="D518" s="23" t="s">
        <v>1041</v>
      </c>
      <c r="E518" s="10">
        <f>Source!DO204</f>
        <v>70</v>
      </c>
      <c r="F518" s="25"/>
      <c r="G518" s="24"/>
      <c r="H518" s="10"/>
      <c r="I518" s="26">
        <f>SUM(S511:S517)</f>
        <v>501.25</v>
      </c>
      <c r="J518" s="10">
        <f>Source!CA204</f>
        <v>44</v>
      </c>
      <c r="K518" s="26">
        <f>SUM(T511:T517)</f>
        <v>5844.57</v>
      </c>
    </row>
    <row r="519" spans="1:27" ht="14.25" x14ac:dyDescent="0.2">
      <c r="A519" s="21"/>
      <c r="B519" s="22"/>
      <c r="C519" s="22" t="s">
        <v>1043</v>
      </c>
      <c r="D519" s="23" t="s">
        <v>1041</v>
      </c>
      <c r="E519" s="10">
        <f>175</f>
        <v>175</v>
      </c>
      <c r="F519" s="25"/>
      <c r="G519" s="24"/>
      <c r="H519" s="10"/>
      <c r="I519" s="26">
        <f>SUM(U511:U518)</f>
        <v>1.73</v>
      </c>
      <c r="J519" s="10">
        <f>167</f>
        <v>167</v>
      </c>
      <c r="K519" s="26">
        <f>SUM(V511:V518)</f>
        <v>1.65</v>
      </c>
    </row>
    <row r="520" spans="1:27" ht="14.25" x14ac:dyDescent="0.2">
      <c r="A520" s="21"/>
      <c r="B520" s="22"/>
      <c r="C520" s="22" t="s">
        <v>1044</v>
      </c>
      <c r="D520" s="23" t="s">
        <v>1045</v>
      </c>
      <c r="E520" s="10">
        <f>Source!AQ204</f>
        <v>23.33</v>
      </c>
      <c r="F520" s="25"/>
      <c r="G520" s="24" t="str">
        <f>Source!DI204</f>
        <v>*1,15</v>
      </c>
      <c r="H520" s="10">
        <f>Source!AV204</f>
        <v>1</v>
      </c>
      <c r="I520" s="26">
        <f>Source!U204</f>
        <v>68.785472099999993</v>
      </c>
      <c r="J520" s="10"/>
      <c r="K520" s="26"/>
    </row>
    <row r="521" spans="1:27" ht="15" x14ac:dyDescent="0.25">
      <c r="A521" s="30"/>
      <c r="B521" s="30"/>
      <c r="C521" s="30"/>
      <c r="D521" s="30"/>
      <c r="E521" s="30"/>
      <c r="F521" s="30"/>
      <c r="G521" s="30"/>
      <c r="H521" s="39">
        <f>I512+I513+I515+I517+I518+I519+SUM(I516:I516)</f>
        <v>4572.59</v>
      </c>
      <c r="I521" s="39"/>
      <c r="J521" s="39">
        <f>K512+K513+K515+K517+K518+K519+SUM(K516:K516)</f>
        <v>47789.760000000002</v>
      </c>
      <c r="K521" s="39"/>
      <c r="O521" s="29">
        <f>I512+I513+I515+I517+I518+I519+SUM(I516:I516)</f>
        <v>4572.59</v>
      </c>
      <c r="P521" s="29">
        <f>K512+K513+K515+K517+K518+K519+SUM(K516:K516)</f>
        <v>47789.760000000002</v>
      </c>
      <c r="X521">
        <f>IF(Source!BI204&lt;=1,I512+I513+I515+I517+I518+I519-0, 0)</f>
        <v>2067.56</v>
      </c>
      <c r="Y521">
        <f>IF(Source!BI204=2,I512+I513+I515+I517+I518+I519-0, 0)</f>
        <v>0</v>
      </c>
      <c r="Z521">
        <f>IF(Source!BI204=3,I512+I513+I515+I517+I518+I519-0, 0)</f>
        <v>0</v>
      </c>
      <c r="AA521">
        <f>IF(Source!BI204=4,I512+I513+I515+I517+I518+I519,0)</f>
        <v>0</v>
      </c>
    </row>
    <row r="522" spans="1:27" ht="42.75" x14ac:dyDescent="0.2">
      <c r="A522" s="21" t="str">
        <f>Source!E206</f>
        <v>44</v>
      </c>
      <c r="B522" s="22" t="str">
        <f>Source!F206</f>
        <v>3.11-10-2</v>
      </c>
      <c r="C522" s="22" t="str">
        <f>Source!G206</f>
        <v>Добавляется или исключается на каждые 5 мм изменения толщины стяжки к позиции 3.11-10-1</v>
      </c>
      <c r="D522" s="23" t="str">
        <f>Source!H206</f>
        <v>100 м2 стяжки</v>
      </c>
      <c r="E522" s="10">
        <f>Source!I206</f>
        <v>2.5638000000000001</v>
      </c>
      <c r="F522" s="25"/>
      <c r="G522" s="24"/>
      <c r="H522" s="10"/>
      <c r="I522" s="26"/>
      <c r="J522" s="10"/>
      <c r="K522" s="26"/>
      <c r="Q522">
        <f>ROUND((Source!DN206/100)*ROUND((Source!AF206*Source!AV206)*Source!I206, 2), 2)</f>
        <v>82.79</v>
      </c>
      <c r="R522">
        <f>Source!X206</f>
        <v>1329.02</v>
      </c>
      <c r="S522">
        <f>ROUND((Source!DO206/100)*ROUND((Source!AF206*Source!AV206)*Source!I206, 2), 2)</f>
        <v>55.73</v>
      </c>
      <c r="T522">
        <f>Source!Y206</f>
        <v>649.74</v>
      </c>
      <c r="U522">
        <f>ROUND((175/100)*ROUND((Source!AE206*Source!AV206)*Source!I206, 2), 2)</f>
        <v>2.7</v>
      </c>
      <c r="V522">
        <f>ROUND((167/100)*ROUND(Source!CS206*Source!I206, 2), 2)</f>
        <v>2.57</v>
      </c>
    </row>
    <row r="523" spans="1:27" ht="14.25" x14ac:dyDescent="0.2">
      <c r="A523" s="21"/>
      <c r="B523" s="22"/>
      <c r="C523" s="22" t="s">
        <v>1036</v>
      </c>
      <c r="D523" s="23"/>
      <c r="E523" s="10"/>
      <c r="F523" s="25">
        <f>Source!AO206</f>
        <v>4.5</v>
      </c>
      <c r="G523" s="24" t="str">
        <f>Source!DG206</f>
        <v>*1,15*6</v>
      </c>
      <c r="H523" s="10">
        <f>Source!AV206</f>
        <v>1</v>
      </c>
      <c r="I523" s="26">
        <f>ROUND((Source!AF206*Source!AV206)*Source!I206, 2)</f>
        <v>79.61</v>
      </c>
      <c r="J523" s="10">
        <f>IF(Source!BA206&lt;&gt; 0, Source!BA206, 1)</f>
        <v>18.55</v>
      </c>
      <c r="K523" s="26">
        <f>Source!S206</f>
        <v>1476.69</v>
      </c>
      <c r="W523">
        <f>I523</f>
        <v>79.61</v>
      </c>
    </row>
    <row r="524" spans="1:27" ht="14.25" x14ac:dyDescent="0.2">
      <c r="A524" s="21"/>
      <c r="B524" s="22"/>
      <c r="C524" s="22" t="s">
        <v>1037</v>
      </c>
      <c r="D524" s="23"/>
      <c r="E524" s="10"/>
      <c r="F524" s="25">
        <f>Source!AM206</f>
        <v>3.22</v>
      </c>
      <c r="G524" s="24" t="str">
        <f>Source!DE206</f>
        <v>*1,25*6</v>
      </c>
      <c r="H524" s="10">
        <f>Source!AV206</f>
        <v>1</v>
      </c>
      <c r="I524" s="26">
        <f>ROUND((Source!AD206*Source!AV206)*Source!I206, 2)</f>
        <v>61.92</v>
      </c>
      <c r="J524" s="10">
        <f>IF(Source!BB206&lt;&gt; 0, Source!BB206, 1)</f>
        <v>1.33</v>
      </c>
      <c r="K524" s="26">
        <f>Source!Q206</f>
        <v>82.35</v>
      </c>
    </row>
    <row r="525" spans="1:27" ht="14.25" x14ac:dyDescent="0.2">
      <c r="A525" s="21"/>
      <c r="B525" s="22"/>
      <c r="C525" s="22" t="s">
        <v>1038</v>
      </c>
      <c r="D525" s="23"/>
      <c r="E525" s="10"/>
      <c r="F525" s="25">
        <f>Source!AN206</f>
        <v>0.08</v>
      </c>
      <c r="G525" s="24" t="str">
        <f>Source!DF206</f>
        <v>*1,25*6</v>
      </c>
      <c r="H525" s="10">
        <f>Source!AV206</f>
        <v>1</v>
      </c>
      <c r="I525" s="27">
        <f>ROUND((Source!AE206*Source!AV206)*Source!I206, 2)</f>
        <v>1.54</v>
      </c>
      <c r="J525" s="10">
        <f>IF(Source!BS206&lt;&gt; 0, Source!BS206, 1)</f>
        <v>1</v>
      </c>
      <c r="K525" s="27">
        <f>Source!R206</f>
        <v>1.54</v>
      </c>
      <c r="W525">
        <f>I525</f>
        <v>1.54</v>
      </c>
    </row>
    <row r="526" spans="1:27" ht="14.25" x14ac:dyDescent="0.2">
      <c r="A526" s="21" t="str">
        <f>Source!E207</f>
        <v>44,1</v>
      </c>
      <c r="B526" s="22" t="str">
        <f>Source!F207</f>
        <v>1.3-2-6</v>
      </c>
      <c r="C526" s="22" t="str">
        <f>Source!G207</f>
        <v>Растворы цементные, марка 150</v>
      </c>
      <c r="D526" s="23" t="str">
        <f>Source!H207</f>
        <v>м3</v>
      </c>
      <c r="E526" s="10">
        <f>Source!I207</f>
        <v>7.8452279999999996</v>
      </c>
      <c r="F526" s="25">
        <f>Source!AK207</f>
        <v>478.96</v>
      </c>
      <c r="G526" s="28" t="s">
        <v>3</v>
      </c>
      <c r="H526" s="10">
        <f>Source!AW207</f>
        <v>1</v>
      </c>
      <c r="I526" s="26">
        <f>ROUND((Source!AC207*Source!AW207)*Source!I207, 2)+ROUND((Source!AD207*Source!AV207)*Source!I207, 2)+ROUND((Source!AF207*Source!AV207)*Source!I207, 2)</f>
        <v>3757.55</v>
      </c>
      <c r="J526" s="10">
        <f>IF(Source!BC207&lt;&gt; 0, Source!BC207, 1)</f>
        <v>6.54</v>
      </c>
      <c r="K526" s="26">
        <f>Source!O207</f>
        <v>24574.38</v>
      </c>
      <c r="Q526">
        <f>ROUND((Source!DN207/100)*ROUND((Source!AF207*Source!AV207)*Source!I207, 2), 2)</f>
        <v>0</v>
      </c>
      <c r="R526">
        <f>Source!X207</f>
        <v>0</v>
      </c>
      <c r="S526">
        <f>ROUND((Source!DO207/100)*ROUND((Source!AF207*Source!AV207)*Source!I207, 2), 2)</f>
        <v>0</v>
      </c>
      <c r="T526">
        <f>Source!Y207</f>
        <v>0</v>
      </c>
      <c r="U526">
        <f>ROUND((175/100)*ROUND((Source!AE207*Source!AV207)*Source!I207, 2), 2)</f>
        <v>0</v>
      </c>
      <c r="V526">
        <f>ROUND((167/100)*ROUND(Source!CS207*Source!I207, 2), 2)</f>
        <v>0</v>
      </c>
      <c r="X526">
        <f>IF(Source!BI207&lt;=1,I526, 0)</f>
        <v>3757.55</v>
      </c>
      <c r="Y526">
        <f>IF(Source!BI207=2,I526, 0)</f>
        <v>0</v>
      </c>
      <c r="Z526">
        <f>IF(Source!BI207=3,I526, 0)</f>
        <v>0</v>
      </c>
      <c r="AA526">
        <f>IF(Source!BI207=4,I526, 0)</f>
        <v>0</v>
      </c>
    </row>
    <row r="527" spans="1:27" ht="14.25" x14ac:dyDescent="0.2">
      <c r="A527" s="21"/>
      <c r="B527" s="22"/>
      <c r="C527" s="22" t="s">
        <v>1040</v>
      </c>
      <c r="D527" s="23" t="s">
        <v>1041</v>
      </c>
      <c r="E527" s="10">
        <f>Source!DN206</f>
        <v>104</v>
      </c>
      <c r="F527" s="25"/>
      <c r="G527" s="24"/>
      <c r="H527" s="10"/>
      <c r="I527" s="26">
        <f>SUM(Q522:Q526)</f>
        <v>82.79</v>
      </c>
      <c r="J527" s="10">
        <f>Source!BZ206</f>
        <v>90</v>
      </c>
      <c r="K527" s="26">
        <f>SUM(R522:R526)</f>
        <v>1329.02</v>
      </c>
    </row>
    <row r="528" spans="1:27" ht="14.25" x14ac:dyDescent="0.2">
      <c r="A528" s="21"/>
      <c r="B528" s="22"/>
      <c r="C528" s="22" t="s">
        <v>1042</v>
      </c>
      <c r="D528" s="23" t="s">
        <v>1041</v>
      </c>
      <c r="E528" s="10">
        <f>Source!DO206</f>
        <v>70</v>
      </c>
      <c r="F528" s="25"/>
      <c r="G528" s="24"/>
      <c r="H528" s="10"/>
      <c r="I528" s="26">
        <f>SUM(S522:S527)</f>
        <v>55.73</v>
      </c>
      <c r="J528" s="10">
        <f>Source!CA206</f>
        <v>44</v>
      </c>
      <c r="K528" s="26">
        <f>SUM(T522:T527)</f>
        <v>649.74</v>
      </c>
    </row>
    <row r="529" spans="1:27" ht="14.25" x14ac:dyDescent="0.2">
      <c r="A529" s="21"/>
      <c r="B529" s="22"/>
      <c r="C529" s="22" t="s">
        <v>1043</v>
      </c>
      <c r="D529" s="23" t="s">
        <v>1041</v>
      </c>
      <c r="E529" s="10">
        <f>175</f>
        <v>175</v>
      </c>
      <c r="F529" s="25"/>
      <c r="G529" s="24"/>
      <c r="H529" s="10"/>
      <c r="I529" s="26">
        <f>SUM(U522:U528)</f>
        <v>2.7</v>
      </c>
      <c r="J529" s="10">
        <f>167</f>
        <v>167</v>
      </c>
      <c r="K529" s="26">
        <f>SUM(V522:V528)</f>
        <v>2.57</v>
      </c>
    </row>
    <row r="530" spans="1:27" ht="14.25" x14ac:dyDescent="0.2">
      <c r="A530" s="21"/>
      <c r="B530" s="22"/>
      <c r="C530" s="22" t="s">
        <v>1044</v>
      </c>
      <c r="D530" s="23" t="s">
        <v>1045</v>
      </c>
      <c r="E530" s="10">
        <f>Source!AQ206</f>
        <v>0.44</v>
      </c>
      <c r="F530" s="25"/>
      <c r="G530" s="24" t="str">
        <f>Source!DI206</f>
        <v>*1,15*6</v>
      </c>
      <c r="H530" s="10">
        <f>Source!AV206</f>
        <v>1</v>
      </c>
      <c r="I530" s="26">
        <f>Source!U206</f>
        <v>7.7836968000000004</v>
      </c>
      <c r="J530" s="10"/>
      <c r="K530" s="26"/>
    </row>
    <row r="531" spans="1:27" ht="15" x14ac:dyDescent="0.25">
      <c r="A531" s="30"/>
      <c r="B531" s="30"/>
      <c r="C531" s="30"/>
      <c r="D531" s="30"/>
      <c r="E531" s="30"/>
      <c r="F531" s="30"/>
      <c r="G531" s="30"/>
      <c r="H531" s="39">
        <f>I523+I524+I527+I528+I529+SUM(I526:I526)</f>
        <v>4040.3</v>
      </c>
      <c r="I531" s="39"/>
      <c r="J531" s="39">
        <f>K523+K524+K527+K528+K529+SUM(K526:K526)</f>
        <v>28114.75</v>
      </c>
      <c r="K531" s="39"/>
      <c r="O531" s="29">
        <f>I523+I524+I527+I528+I529+SUM(I526:I526)</f>
        <v>4040.3</v>
      </c>
      <c r="P531" s="29">
        <f>K523+K524+K527+K528+K529+SUM(K526:K526)</f>
        <v>28114.75</v>
      </c>
      <c r="X531">
        <f>IF(Source!BI206&lt;=1,I523+I524+I527+I528+I529-0, 0)</f>
        <v>282.75</v>
      </c>
      <c r="Y531">
        <f>IF(Source!BI206=2,I523+I524+I527+I528+I529-0, 0)</f>
        <v>0</v>
      </c>
      <c r="Z531">
        <f>IF(Source!BI206=3,I523+I524+I527+I528+I529-0, 0)</f>
        <v>0</v>
      </c>
      <c r="AA531">
        <f>IF(Source!BI206=4,I523+I524+I527+I528+I529,0)</f>
        <v>0</v>
      </c>
    </row>
    <row r="532" spans="1:27" ht="28.5" x14ac:dyDescent="0.2">
      <c r="A532" s="21" t="str">
        <f>Source!E208</f>
        <v>45</v>
      </c>
      <c r="B532" s="22" t="str">
        <f>Source!F208</f>
        <v>3.6-6-10</v>
      </c>
      <c r="C532" s="22" t="str">
        <f>Source!G208</f>
        <v>Армирование подстилающих слоев и набетонок</v>
      </c>
      <c r="D532" s="23" t="str">
        <f>Source!H208</f>
        <v>1 Т</v>
      </c>
      <c r="E532" s="10">
        <f>Source!I208</f>
        <v>0.71789999999999998</v>
      </c>
      <c r="F532" s="25"/>
      <c r="G532" s="24"/>
      <c r="H532" s="10"/>
      <c r="I532" s="26"/>
      <c r="J532" s="10"/>
      <c r="K532" s="26"/>
      <c r="Q532">
        <f>ROUND((Source!DN208/100)*ROUND((Source!AF208*Source!AV208)*Source!I208, 2), 2)</f>
        <v>94.51</v>
      </c>
      <c r="R532">
        <f>Source!X208</f>
        <v>1485.05</v>
      </c>
      <c r="S532">
        <f>ROUND((Source!DO208/100)*ROUND((Source!AF208*Source!AV208)*Source!I208, 2), 2)</f>
        <v>77.83</v>
      </c>
      <c r="T532">
        <f>Source!Y208</f>
        <v>907.53</v>
      </c>
      <c r="U532">
        <f>ROUND((175/100)*ROUND((Source!AE208*Source!AV208)*Source!I208, 2), 2)</f>
        <v>11.57</v>
      </c>
      <c r="V532">
        <f>ROUND((167/100)*ROUND(Source!CS208*Source!I208, 2), 2)</f>
        <v>11.04</v>
      </c>
    </row>
    <row r="533" spans="1:27" ht="14.25" x14ac:dyDescent="0.2">
      <c r="A533" s="21"/>
      <c r="B533" s="22"/>
      <c r="C533" s="22" t="s">
        <v>1036</v>
      </c>
      <c r="D533" s="23"/>
      <c r="E533" s="10"/>
      <c r="F533" s="25">
        <f>Source!AO208</f>
        <v>134.68</v>
      </c>
      <c r="G533" s="24" t="str">
        <f>Source!DG208</f>
        <v>*1,15</v>
      </c>
      <c r="H533" s="10">
        <f>Source!AV208</f>
        <v>1</v>
      </c>
      <c r="I533" s="26">
        <f>ROUND((Source!AF208*Source!AV208)*Source!I208, 2)</f>
        <v>111.19</v>
      </c>
      <c r="J533" s="10">
        <f>IF(Source!BA208&lt;&gt; 0, Source!BA208, 1)</f>
        <v>18.55</v>
      </c>
      <c r="K533" s="26">
        <f>Source!S208</f>
        <v>2062.5700000000002</v>
      </c>
      <c r="W533">
        <f>I533</f>
        <v>111.19</v>
      </c>
    </row>
    <row r="534" spans="1:27" ht="14.25" x14ac:dyDescent="0.2">
      <c r="A534" s="21"/>
      <c r="B534" s="22"/>
      <c r="C534" s="22" t="s">
        <v>1037</v>
      </c>
      <c r="D534" s="23"/>
      <c r="E534" s="10"/>
      <c r="F534" s="25">
        <f>Source!AM208</f>
        <v>30.68</v>
      </c>
      <c r="G534" s="24" t="str">
        <f>Source!DE208</f>
        <v>*1,25</v>
      </c>
      <c r="H534" s="10">
        <f>Source!AV208</f>
        <v>1</v>
      </c>
      <c r="I534" s="26">
        <f>ROUND((Source!AD208*Source!AV208)*Source!I208, 2)</f>
        <v>27.53</v>
      </c>
      <c r="J534" s="10">
        <f>IF(Source!BB208&lt;&gt; 0, Source!BB208, 1)</f>
        <v>7.97</v>
      </c>
      <c r="K534" s="26">
        <f>Source!Q208</f>
        <v>219.43</v>
      </c>
    </row>
    <row r="535" spans="1:27" ht="14.25" x14ac:dyDescent="0.2">
      <c r="A535" s="21"/>
      <c r="B535" s="22"/>
      <c r="C535" s="22" t="s">
        <v>1038</v>
      </c>
      <c r="D535" s="23"/>
      <c r="E535" s="10"/>
      <c r="F535" s="25">
        <f>Source!AN208</f>
        <v>7.37</v>
      </c>
      <c r="G535" s="24" t="str">
        <f>Source!DF208</f>
        <v>*1,25</v>
      </c>
      <c r="H535" s="10">
        <f>Source!AV208</f>
        <v>1</v>
      </c>
      <c r="I535" s="27">
        <f>ROUND((Source!AE208*Source!AV208)*Source!I208, 2)</f>
        <v>6.61</v>
      </c>
      <c r="J535" s="10">
        <f>IF(Source!BS208&lt;&gt; 0, Source!BS208, 1)</f>
        <v>1</v>
      </c>
      <c r="K535" s="27">
        <f>Source!R208</f>
        <v>6.61</v>
      </c>
      <c r="W535">
        <f>I535</f>
        <v>6.61</v>
      </c>
    </row>
    <row r="536" spans="1:27" ht="14.25" x14ac:dyDescent="0.2">
      <c r="A536" s="21"/>
      <c r="B536" s="22"/>
      <c r="C536" s="22" t="s">
        <v>1039</v>
      </c>
      <c r="D536" s="23"/>
      <c r="E536" s="10"/>
      <c r="F536" s="25">
        <f>Source!AL208</f>
        <v>258.91000000000003</v>
      </c>
      <c r="G536" s="24" t="str">
        <f>Source!DD208</f>
        <v/>
      </c>
      <c r="H536" s="10">
        <f>Source!AW208</f>
        <v>1</v>
      </c>
      <c r="I536" s="26">
        <f>ROUND((Source!AC208*Source!AW208)*Source!I208, 2)</f>
        <v>185.87</v>
      </c>
      <c r="J536" s="10">
        <f>IF(Source!BC208&lt;&gt; 0, Source!BC208, 1)</f>
        <v>5.39</v>
      </c>
      <c r="K536" s="26">
        <f>Source!P208</f>
        <v>1001.85</v>
      </c>
    </row>
    <row r="537" spans="1:27" ht="57" x14ac:dyDescent="0.2">
      <c r="A537" s="21" t="str">
        <f>Source!E209</f>
        <v>45,1</v>
      </c>
      <c r="B537" s="22" t="str">
        <f>Source!F209</f>
        <v>1.3-4-75</v>
      </c>
      <c r="C537" s="22" t="str">
        <f>Source!G209</f>
        <v>Каркасы и сетки арматурные плоские, собранные и сваренные (связанные) в арматурные изделия, класс ВР-I, диаметр 5 мм</v>
      </c>
      <c r="D537" s="23" t="str">
        <f>Source!H209</f>
        <v>т</v>
      </c>
      <c r="E537" s="10">
        <f>Source!I209</f>
        <v>0.71789999999999998</v>
      </c>
      <c r="F537" s="25">
        <f>Source!AK209</f>
        <v>9733.52</v>
      </c>
      <c r="G537" s="28" t="s">
        <v>3</v>
      </c>
      <c r="H537" s="10">
        <f>Source!AW209</f>
        <v>1</v>
      </c>
      <c r="I537" s="26">
        <f>ROUND((Source!AC209*Source!AW209)*Source!I209, 2)+ROUND((Source!AD209*Source!AV209)*Source!I209, 2)+ROUND((Source!AF209*Source!AV209)*Source!I209, 2)</f>
        <v>6987.69</v>
      </c>
      <c r="J537" s="10">
        <f>IF(Source!BC209&lt;&gt; 0, Source!BC209, 1)</f>
        <v>3.14</v>
      </c>
      <c r="K537" s="26">
        <f>Source!O209</f>
        <v>21941.360000000001</v>
      </c>
      <c r="Q537">
        <f>ROUND((Source!DN209/100)*ROUND((Source!AF209*Source!AV209)*Source!I209, 2), 2)</f>
        <v>0</v>
      </c>
      <c r="R537">
        <f>Source!X209</f>
        <v>0</v>
      </c>
      <c r="S537">
        <f>ROUND((Source!DO209/100)*ROUND((Source!AF209*Source!AV209)*Source!I209, 2), 2)</f>
        <v>0</v>
      </c>
      <c r="T537">
        <f>Source!Y209</f>
        <v>0</v>
      </c>
      <c r="U537">
        <f>ROUND((175/100)*ROUND((Source!AE209*Source!AV209)*Source!I209, 2), 2)</f>
        <v>0</v>
      </c>
      <c r="V537">
        <f>ROUND((167/100)*ROUND(Source!CS209*Source!I209, 2), 2)</f>
        <v>0</v>
      </c>
      <c r="X537">
        <f>IF(Source!BI209&lt;=1,I537, 0)</f>
        <v>6987.69</v>
      </c>
      <c r="Y537">
        <f>IF(Source!BI209=2,I537, 0)</f>
        <v>0</v>
      </c>
      <c r="Z537">
        <f>IF(Source!BI209=3,I537, 0)</f>
        <v>0</v>
      </c>
      <c r="AA537">
        <f>IF(Source!BI209=4,I537, 0)</f>
        <v>0</v>
      </c>
    </row>
    <row r="538" spans="1:27" ht="14.25" x14ac:dyDescent="0.2">
      <c r="A538" s="21"/>
      <c r="B538" s="22"/>
      <c r="C538" s="22" t="s">
        <v>1040</v>
      </c>
      <c r="D538" s="23" t="s">
        <v>1041</v>
      </c>
      <c r="E538" s="10">
        <f>Source!DN208</f>
        <v>85</v>
      </c>
      <c r="F538" s="25"/>
      <c r="G538" s="24"/>
      <c r="H538" s="10"/>
      <c r="I538" s="26">
        <f>SUM(Q532:Q537)</f>
        <v>94.51</v>
      </c>
      <c r="J538" s="10">
        <f>Source!BZ208</f>
        <v>72</v>
      </c>
      <c r="K538" s="26">
        <f>SUM(R532:R537)</f>
        <v>1485.05</v>
      </c>
    </row>
    <row r="539" spans="1:27" ht="14.25" x14ac:dyDescent="0.2">
      <c r="A539" s="21"/>
      <c r="B539" s="22"/>
      <c r="C539" s="22" t="s">
        <v>1042</v>
      </c>
      <c r="D539" s="23" t="s">
        <v>1041</v>
      </c>
      <c r="E539" s="10">
        <f>Source!DO208</f>
        <v>70</v>
      </c>
      <c r="F539" s="25"/>
      <c r="G539" s="24"/>
      <c r="H539" s="10"/>
      <c r="I539" s="26">
        <f>SUM(S532:S538)</f>
        <v>77.83</v>
      </c>
      <c r="J539" s="10">
        <f>Source!CA208</f>
        <v>44</v>
      </c>
      <c r="K539" s="26">
        <f>SUM(T532:T538)</f>
        <v>907.53</v>
      </c>
    </row>
    <row r="540" spans="1:27" ht="14.25" x14ac:dyDescent="0.2">
      <c r="A540" s="21"/>
      <c r="B540" s="22"/>
      <c r="C540" s="22" t="s">
        <v>1043</v>
      </c>
      <c r="D540" s="23" t="s">
        <v>1041</v>
      </c>
      <c r="E540" s="10">
        <f>175</f>
        <v>175</v>
      </c>
      <c r="F540" s="25"/>
      <c r="G540" s="24"/>
      <c r="H540" s="10"/>
      <c r="I540" s="26">
        <f>SUM(U532:U539)</f>
        <v>11.57</v>
      </c>
      <c r="J540" s="10">
        <f>167</f>
        <v>167</v>
      </c>
      <c r="K540" s="26">
        <f>SUM(V532:V539)</f>
        <v>11.04</v>
      </c>
    </row>
    <row r="541" spans="1:27" ht="14.25" x14ac:dyDescent="0.2">
      <c r="A541" s="21"/>
      <c r="B541" s="22"/>
      <c r="C541" s="22" t="s">
        <v>1044</v>
      </c>
      <c r="D541" s="23" t="s">
        <v>1045</v>
      </c>
      <c r="E541" s="10">
        <f>Source!AQ208</f>
        <v>11.6</v>
      </c>
      <c r="F541" s="25"/>
      <c r="G541" s="24" t="str">
        <f>Source!DI208</f>
        <v>*1,15</v>
      </c>
      <c r="H541" s="10">
        <f>Source!AV208</f>
        <v>1</v>
      </c>
      <c r="I541" s="26">
        <f>Source!U208</f>
        <v>9.5767859999999985</v>
      </c>
      <c r="J541" s="10"/>
      <c r="K541" s="26"/>
    </row>
    <row r="542" spans="1:27" ht="15" x14ac:dyDescent="0.25">
      <c r="A542" s="30"/>
      <c r="B542" s="30"/>
      <c r="C542" s="30"/>
      <c r="D542" s="30"/>
      <c r="E542" s="30"/>
      <c r="F542" s="30"/>
      <c r="G542" s="30"/>
      <c r="H542" s="39">
        <f>I533+I534+I536+I538+I539+I540+SUM(I537:I537)</f>
        <v>7496.19</v>
      </c>
      <c r="I542" s="39"/>
      <c r="J542" s="39">
        <f>K533+K534+K536+K538+K539+K540+SUM(K537:K537)</f>
        <v>27628.83</v>
      </c>
      <c r="K542" s="39"/>
      <c r="O542" s="29">
        <f>I533+I534+I536+I538+I539+I540+SUM(I537:I537)</f>
        <v>7496.19</v>
      </c>
      <c r="P542" s="29">
        <f>K533+K534+K536+K538+K539+K540+SUM(K537:K537)</f>
        <v>27628.83</v>
      </c>
      <c r="X542">
        <f>IF(Source!BI208&lt;=1,I533+I534+I536+I538+I539+I540-0, 0)</f>
        <v>508.5</v>
      </c>
      <c r="Y542">
        <f>IF(Source!BI208=2,I533+I534+I536+I538+I539+I540-0, 0)</f>
        <v>0</v>
      </c>
      <c r="Z542">
        <f>IF(Source!BI208=3,I533+I534+I536+I538+I539+I540-0, 0)</f>
        <v>0</v>
      </c>
      <c r="AA542">
        <f>IF(Source!BI208=4,I533+I534+I536+I538+I539+I540,0)</f>
        <v>0</v>
      </c>
    </row>
    <row r="543" spans="1:27" ht="42.75" x14ac:dyDescent="0.2">
      <c r="A543" s="21" t="str">
        <f>Source!E210</f>
        <v>46</v>
      </c>
      <c r="B543" s="22" t="str">
        <f>Source!F210</f>
        <v>3.11-10-11</v>
      </c>
      <c r="C543" s="22" t="str">
        <f>Source!G210</f>
        <v>Устройство самовыравнивающихся стяжек из специализированных сухих смесей толщиной 5 мм</v>
      </c>
      <c r="D543" s="23" t="str">
        <f>Source!H210</f>
        <v>100 м2 стяжки</v>
      </c>
      <c r="E543" s="10">
        <f>Source!I210</f>
        <v>2.5638000000000001</v>
      </c>
      <c r="F543" s="25"/>
      <c r="G543" s="24"/>
      <c r="H543" s="10"/>
      <c r="I543" s="26"/>
      <c r="J543" s="10"/>
      <c r="K543" s="26"/>
      <c r="Q543">
        <f>ROUND((Source!DN210/100)*ROUND((Source!AF210*Source!AV210)*Source!I210, 2), 2)</f>
        <v>1200.3699999999999</v>
      </c>
      <c r="R543">
        <f>Source!X210</f>
        <v>19269.34</v>
      </c>
      <c r="S543">
        <f>ROUND((Source!DO210/100)*ROUND((Source!AF210*Source!AV210)*Source!I210, 2), 2)</f>
        <v>807.94</v>
      </c>
      <c r="T543">
        <f>Source!Y210</f>
        <v>9420.57</v>
      </c>
      <c r="U543">
        <f>ROUND((175/100)*ROUND((Source!AE210*Source!AV210)*Source!I210, 2), 2)</f>
        <v>51.54</v>
      </c>
      <c r="V543">
        <f>ROUND((167/100)*ROUND(Source!CS210*Source!I210, 2), 2)</f>
        <v>49.18</v>
      </c>
    </row>
    <row r="544" spans="1:27" ht="14.25" x14ac:dyDescent="0.2">
      <c r="A544" s="21"/>
      <c r="B544" s="22"/>
      <c r="C544" s="22" t="s">
        <v>1036</v>
      </c>
      <c r="D544" s="23"/>
      <c r="E544" s="10"/>
      <c r="F544" s="25">
        <f>Source!AO210</f>
        <v>391.47</v>
      </c>
      <c r="G544" s="24" t="str">
        <f>Source!DG210</f>
        <v>*1,15</v>
      </c>
      <c r="H544" s="10">
        <f>Source!AV210</f>
        <v>1</v>
      </c>
      <c r="I544" s="26">
        <f>ROUND((Source!AF210*Source!AV210)*Source!I210, 2)</f>
        <v>1154.2</v>
      </c>
      <c r="J544" s="10">
        <f>IF(Source!BA210&lt;&gt; 0, Source!BA210, 1)</f>
        <v>18.55</v>
      </c>
      <c r="K544" s="26">
        <f>Source!S210</f>
        <v>21410.38</v>
      </c>
      <c r="W544">
        <f>I544</f>
        <v>1154.2</v>
      </c>
    </row>
    <row r="545" spans="1:27" ht="14.25" x14ac:dyDescent="0.2">
      <c r="A545" s="21"/>
      <c r="B545" s="22"/>
      <c r="C545" s="22" t="s">
        <v>1037</v>
      </c>
      <c r="D545" s="23"/>
      <c r="E545" s="10"/>
      <c r="F545" s="25">
        <f>Source!AM210</f>
        <v>65.87</v>
      </c>
      <c r="G545" s="24" t="str">
        <f>Source!DE210</f>
        <v>*1,25</v>
      </c>
      <c r="H545" s="10">
        <f>Source!AV210</f>
        <v>1</v>
      </c>
      <c r="I545" s="26">
        <f>ROUND((Source!AD210*Source!AV210)*Source!I210, 2)</f>
        <v>211.1</v>
      </c>
      <c r="J545" s="10">
        <f>IF(Source!BB210&lt;&gt; 0, Source!BB210, 1)</f>
        <v>6.32</v>
      </c>
      <c r="K545" s="26">
        <f>Source!Q210</f>
        <v>1334.13</v>
      </c>
    </row>
    <row r="546" spans="1:27" ht="14.25" x14ac:dyDescent="0.2">
      <c r="A546" s="21"/>
      <c r="B546" s="22"/>
      <c r="C546" s="22" t="s">
        <v>1038</v>
      </c>
      <c r="D546" s="23"/>
      <c r="E546" s="10"/>
      <c r="F546" s="25">
        <f>Source!AN210</f>
        <v>9.19</v>
      </c>
      <c r="G546" s="24" t="str">
        <f>Source!DF210</f>
        <v>*1,25</v>
      </c>
      <c r="H546" s="10">
        <f>Source!AV210</f>
        <v>1</v>
      </c>
      <c r="I546" s="27">
        <f>ROUND((Source!AE210*Source!AV210)*Source!I210, 2)</f>
        <v>29.45</v>
      </c>
      <c r="J546" s="10">
        <f>IF(Source!BS210&lt;&gt; 0, Source!BS210, 1)</f>
        <v>1</v>
      </c>
      <c r="K546" s="27">
        <f>Source!R210</f>
        <v>29.45</v>
      </c>
      <c r="W546">
        <f>I546</f>
        <v>29.45</v>
      </c>
    </row>
    <row r="547" spans="1:27" ht="14.25" x14ac:dyDescent="0.2">
      <c r="A547" s="21"/>
      <c r="B547" s="22"/>
      <c r="C547" s="22" t="s">
        <v>1039</v>
      </c>
      <c r="D547" s="23"/>
      <c r="E547" s="10"/>
      <c r="F547" s="25">
        <f>Source!AL210</f>
        <v>25.24</v>
      </c>
      <c r="G547" s="24" t="str">
        <f>Source!DD210</f>
        <v/>
      </c>
      <c r="H547" s="10">
        <f>Source!AW210</f>
        <v>1</v>
      </c>
      <c r="I547" s="26">
        <f>ROUND((Source!AC210*Source!AW210)*Source!I210, 2)</f>
        <v>64.709999999999994</v>
      </c>
      <c r="J547" s="10">
        <f>IF(Source!BC210&lt;&gt; 0, Source!BC210, 1)</f>
        <v>2.91</v>
      </c>
      <c r="K547" s="26">
        <f>Source!P210</f>
        <v>188.31</v>
      </c>
    </row>
    <row r="548" spans="1:27" ht="42.75" x14ac:dyDescent="0.2">
      <c r="A548" s="21" t="str">
        <f>Source!E211</f>
        <v>46,1</v>
      </c>
      <c r="B548" s="22" t="str">
        <f>Source!F211</f>
        <v>1.1-1-3257</v>
      </c>
      <c r="C548" s="22" t="str">
        <f>Source!G211</f>
        <v>Грунтовка водно-дисперсионная высококонцентрированная глубокопроникающая универсальная</v>
      </c>
      <c r="D548" s="23" t="str">
        <f>Source!H211</f>
        <v>кг</v>
      </c>
      <c r="E548" s="10">
        <f>Source!I211</f>
        <v>51.276000000000003</v>
      </c>
      <c r="F548" s="25">
        <f>Source!AK211</f>
        <v>17.309999999999999</v>
      </c>
      <c r="G548" s="28" t="s">
        <v>3</v>
      </c>
      <c r="H548" s="10">
        <f>Source!AW211</f>
        <v>1</v>
      </c>
      <c r="I548" s="26">
        <f>ROUND((Source!AC211*Source!AW211)*Source!I211, 2)+ROUND((Source!AD211*Source!AV211)*Source!I211, 2)+ROUND((Source!AF211*Source!AV211)*Source!I211, 2)</f>
        <v>887.59</v>
      </c>
      <c r="J548" s="10">
        <f>IF(Source!BC211&lt;&gt; 0, Source!BC211, 1)</f>
        <v>3.83</v>
      </c>
      <c r="K548" s="26">
        <f>Source!O211</f>
        <v>3399.46</v>
      </c>
      <c r="Q548">
        <f>ROUND((Source!DN211/100)*ROUND((Source!AF211*Source!AV211)*Source!I211, 2), 2)</f>
        <v>0</v>
      </c>
      <c r="R548">
        <f>Source!X211</f>
        <v>0</v>
      </c>
      <c r="S548">
        <f>ROUND((Source!DO211/100)*ROUND((Source!AF211*Source!AV211)*Source!I211, 2), 2)</f>
        <v>0</v>
      </c>
      <c r="T548">
        <f>Source!Y211</f>
        <v>0</v>
      </c>
      <c r="U548">
        <f>ROUND((175/100)*ROUND((Source!AE211*Source!AV211)*Source!I211, 2), 2)</f>
        <v>0</v>
      </c>
      <c r="V548">
        <f>ROUND((167/100)*ROUND(Source!CS211*Source!I211, 2), 2)</f>
        <v>0</v>
      </c>
      <c r="X548">
        <f>IF(Source!BI211&lt;=1,I548, 0)</f>
        <v>887.59</v>
      </c>
      <c r="Y548">
        <f>IF(Source!BI211=2,I548, 0)</f>
        <v>0</v>
      </c>
      <c r="Z548">
        <f>IF(Source!BI211=3,I548, 0)</f>
        <v>0</v>
      </c>
      <c r="AA548">
        <f>IF(Source!BI211=4,I548, 0)</f>
        <v>0</v>
      </c>
    </row>
    <row r="549" spans="1:27" ht="99.75" x14ac:dyDescent="0.2">
      <c r="A549" s="21" t="str">
        <f>Source!E212</f>
        <v>46,2</v>
      </c>
      <c r="B549" s="22" t="str">
        <f>Source!F212</f>
        <v>1.3-2-46</v>
      </c>
      <c r="C549" s="22" t="str">
        <f>Source!G212</f>
        <v>Смеси сухие цементные с наполнителем из тонкомолотого мрамора фракцией 0,3 мм, для финишного выравнивания под укладку напольных покрытий в сухих и влажных внутренних помещениях, толщина слоя до 5 мм, ручного нанесения</v>
      </c>
      <c r="D549" s="23" t="str">
        <f>Source!H212</f>
        <v>кг</v>
      </c>
      <c r="E549" s="10">
        <f>Source!I212</f>
        <v>2158.7195999999999</v>
      </c>
      <c r="F549" s="25">
        <f>Source!AK212</f>
        <v>10.34</v>
      </c>
      <c r="G549" s="28" t="s">
        <v>3</v>
      </c>
      <c r="H549" s="10">
        <f>Source!AW212</f>
        <v>1</v>
      </c>
      <c r="I549" s="26">
        <f>ROUND((Source!AC212*Source!AW212)*Source!I212, 2)+ROUND((Source!AD212*Source!AV212)*Source!I212, 2)+ROUND((Source!AF212*Source!AV212)*Source!I212, 2)</f>
        <v>22321.16</v>
      </c>
      <c r="J549" s="10">
        <f>IF(Source!BC212&lt;&gt; 0, Source!BC212, 1)</f>
        <v>2.5</v>
      </c>
      <c r="K549" s="26">
        <f>Source!O212</f>
        <v>55802.9</v>
      </c>
      <c r="Q549">
        <f>ROUND((Source!DN212/100)*ROUND((Source!AF212*Source!AV212)*Source!I212, 2), 2)</f>
        <v>0</v>
      </c>
      <c r="R549">
        <f>Source!X212</f>
        <v>0</v>
      </c>
      <c r="S549">
        <f>ROUND((Source!DO212/100)*ROUND((Source!AF212*Source!AV212)*Source!I212, 2), 2)</f>
        <v>0</v>
      </c>
      <c r="T549">
        <f>Source!Y212</f>
        <v>0</v>
      </c>
      <c r="U549">
        <f>ROUND((175/100)*ROUND((Source!AE212*Source!AV212)*Source!I212, 2), 2)</f>
        <v>0</v>
      </c>
      <c r="V549">
        <f>ROUND((167/100)*ROUND(Source!CS212*Source!I212, 2), 2)</f>
        <v>0</v>
      </c>
      <c r="X549">
        <f>IF(Source!BI212&lt;=1,I549, 0)</f>
        <v>22321.16</v>
      </c>
      <c r="Y549">
        <f>IF(Source!BI212=2,I549, 0)</f>
        <v>0</v>
      </c>
      <c r="Z549">
        <f>IF(Source!BI212=3,I549, 0)</f>
        <v>0</v>
      </c>
      <c r="AA549">
        <f>IF(Source!BI212=4,I549, 0)</f>
        <v>0</v>
      </c>
    </row>
    <row r="550" spans="1:27" ht="14.25" x14ac:dyDescent="0.2">
      <c r="A550" s="21"/>
      <c r="B550" s="22"/>
      <c r="C550" s="22" t="s">
        <v>1040</v>
      </c>
      <c r="D550" s="23" t="s">
        <v>1041</v>
      </c>
      <c r="E550" s="10">
        <f>Source!DN210</f>
        <v>104</v>
      </c>
      <c r="F550" s="25"/>
      <c r="G550" s="24"/>
      <c r="H550" s="10"/>
      <c r="I550" s="26">
        <f>SUM(Q543:Q549)</f>
        <v>1200.3699999999999</v>
      </c>
      <c r="J550" s="10">
        <f>Source!BZ210</f>
        <v>90</v>
      </c>
      <c r="K550" s="26">
        <f>SUM(R543:R549)</f>
        <v>19269.34</v>
      </c>
    </row>
    <row r="551" spans="1:27" ht="14.25" x14ac:dyDescent="0.2">
      <c r="A551" s="21"/>
      <c r="B551" s="22"/>
      <c r="C551" s="22" t="s">
        <v>1042</v>
      </c>
      <c r="D551" s="23" t="s">
        <v>1041</v>
      </c>
      <c r="E551" s="10">
        <f>Source!DO210</f>
        <v>70</v>
      </c>
      <c r="F551" s="25"/>
      <c r="G551" s="24"/>
      <c r="H551" s="10"/>
      <c r="I551" s="26">
        <f>SUM(S543:S550)</f>
        <v>807.94</v>
      </c>
      <c r="J551" s="10">
        <f>Source!CA210</f>
        <v>44</v>
      </c>
      <c r="K551" s="26">
        <f>SUM(T543:T550)</f>
        <v>9420.57</v>
      </c>
    </row>
    <row r="552" spans="1:27" ht="14.25" x14ac:dyDescent="0.2">
      <c r="A552" s="21"/>
      <c r="B552" s="22"/>
      <c r="C552" s="22" t="s">
        <v>1043</v>
      </c>
      <c r="D552" s="23" t="s">
        <v>1041</v>
      </c>
      <c r="E552" s="10">
        <f>175</f>
        <v>175</v>
      </c>
      <c r="F552" s="25"/>
      <c r="G552" s="24"/>
      <c r="H552" s="10"/>
      <c r="I552" s="26">
        <f>SUM(U543:U551)</f>
        <v>51.54</v>
      </c>
      <c r="J552" s="10">
        <f>167</f>
        <v>167</v>
      </c>
      <c r="K552" s="26">
        <f>SUM(V543:V551)</f>
        <v>49.18</v>
      </c>
    </row>
    <row r="553" spans="1:27" ht="14.25" x14ac:dyDescent="0.2">
      <c r="A553" s="21"/>
      <c r="B553" s="22"/>
      <c r="C553" s="22" t="s">
        <v>1044</v>
      </c>
      <c r="D553" s="23" t="s">
        <v>1045</v>
      </c>
      <c r="E553" s="10">
        <f>Source!AQ210</f>
        <v>33.020000000000003</v>
      </c>
      <c r="F553" s="25"/>
      <c r="G553" s="24" t="str">
        <f>Source!DI210</f>
        <v>*1,15</v>
      </c>
      <c r="H553" s="10">
        <f>Source!AV210</f>
        <v>1</v>
      </c>
      <c r="I553" s="26">
        <f>Source!U210</f>
        <v>97.355177400000002</v>
      </c>
      <c r="J553" s="10"/>
      <c r="K553" s="26"/>
    </row>
    <row r="554" spans="1:27" ht="15" x14ac:dyDescent="0.25">
      <c r="A554" s="30"/>
      <c r="B554" s="30"/>
      <c r="C554" s="30"/>
      <c r="D554" s="30"/>
      <c r="E554" s="30"/>
      <c r="F554" s="30"/>
      <c r="G554" s="30"/>
      <c r="H554" s="39">
        <f>I544+I545+I547+I550+I551+I552+SUM(I548:I549)</f>
        <v>26698.61</v>
      </c>
      <c r="I554" s="39"/>
      <c r="J554" s="39">
        <f>K544+K545+K547+K550+K551+K552+SUM(K548:K549)</f>
        <v>110874.27</v>
      </c>
      <c r="K554" s="39"/>
      <c r="O554" s="29">
        <f>I544+I545+I547+I550+I551+I552+SUM(I548:I549)</f>
        <v>26698.61</v>
      </c>
      <c r="P554" s="29">
        <f>K544+K545+K547+K550+K551+K552+SUM(K548:K549)</f>
        <v>110874.27</v>
      </c>
      <c r="X554">
        <f>IF(Source!BI210&lt;=1,I544+I545+I547+I550+I551+I552-0, 0)</f>
        <v>3489.86</v>
      </c>
      <c r="Y554">
        <f>IF(Source!BI210=2,I544+I545+I547+I550+I551+I552-0, 0)</f>
        <v>0</v>
      </c>
      <c r="Z554">
        <f>IF(Source!BI210=3,I544+I545+I547+I550+I551+I552-0, 0)</f>
        <v>0</v>
      </c>
      <c r="AA554">
        <f>IF(Source!BI210=4,I544+I545+I547+I550+I551+I552,0)</f>
        <v>0</v>
      </c>
    </row>
    <row r="555" spans="1:27" ht="42.75" x14ac:dyDescent="0.2">
      <c r="A555" s="21" t="str">
        <f>Source!E213</f>
        <v>47</v>
      </c>
      <c r="B555" s="22" t="str">
        <f>Source!F213</f>
        <v>3.11-10-12</v>
      </c>
      <c r="C555" s="22" t="str">
        <f>Source!G213</f>
        <v>Добавляется или исключается на каждый 1 мм изменения толщины стяжки к позиции 3.11-10-11</v>
      </c>
      <c r="D555" s="23" t="str">
        <f>Source!H213</f>
        <v>100 м2 стяжки</v>
      </c>
      <c r="E555" s="10">
        <f>Source!I213</f>
        <v>2.5638000000000001</v>
      </c>
      <c r="F555" s="25"/>
      <c r="G555" s="24"/>
      <c r="H555" s="10"/>
      <c r="I555" s="26"/>
      <c r="J555" s="10"/>
      <c r="K555" s="26"/>
      <c r="Q555">
        <f>ROUND((Source!DN213/100)*ROUND((Source!AF213*Source!AV213)*Source!I213, 2), 2)</f>
        <v>405.39</v>
      </c>
      <c r="R555">
        <f>Source!X213</f>
        <v>6507.77</v>
      </c>
      <c r="S555">
        <f>ROUND((Source!DO213/100)*ROUND((Source!AF213*Source!AV213)*Source!I213, 2), 2)</f>
        <v>272.86</v>
      </c>
      <c r="T555">
        <f>Source!Y213</f>
        <v>3181.58</v>
      </c>
      <c r="U555">
        <f>ROUND((175/100)*ROUND((Source!AE213*Source!AV213)*Source!I213, 2), 2)</f>
        <v>24.57</v>
      </c>
      <c r="V555">
        <f>ROUND((167/100)*ROUND(Source!CS213*Source!I213, 2), 2)</f>
        <v>23.45</v>
      </c>
    </row>
    <row r="556" spans="1:27" ht="14.25" x14ac:dyDescent="0.2">
      <c r="A556" s="21"/>
      <c r="B556" s="22"/>
      <c r="C556" s="22" t="s">
        <v>1036</v>
      </c>
      <c r="D556" s="23"/>
      <c r="E556" s="10"/>
      <c r="F556" s="25">
        <f>Source!AO213</f>
        <v>44.07</v>
      </c>
      <c r="G556" s="24" t="str">
        <f>Source!DG213</f>
        <v>*1,15*3</v>
      </c>
      <c r="H556" s="10">
        <f>Source!AV213</f>
        <v>1</v>
      </c>
      <c r="I556" s="26">
        <f>ROUND((Source!AF213*Source!AV213)*Source!I213, 2)</f>
        <v>389.8</v>
      </c>
      <c r="J556" s="10">
        <f>IF(Source!BA213&lt;&gt; 0, Source!BA213, 1)</f>
        <v>18.55</v>
      </c>
      <c r="K556" s="26">
        <f>Source!S213</f>
        <v>7230.86</v>
      </c>
      <c r="W556">
        <f>I556</f>
        <v>389.8</v>
      </c>
    </row>
    <row r="557" spans="1:27" ht="14.25" x14ac:dyDescent="0.2">
      <c r="A557" s="21"/>
      <c r="B557" s="22"/>
      <c r="C557" s="22" t="s">
        <v>1037</v>
      </c>
      <c r="D557" s="23"/>
      <c r="E557" s="10"/>
      <c r="F557" s="25">
        <f>Source!AM213</f>
        <v>9.1</v>
      </c>
      <c r="G557" s="24" t="str">
        <f>Source!DE213</f>
        <v>*1,25*3</v>
      </c>
      <c r="H557" s="10">
        <f>Source!AV213</f>
        <v>1</v>
      </c>
      <c r="I557" s="26">
        <f>ROUND((Source!AD213*Source!AV213)*Source!I213, 2)</f>
        <v>87.49</v>
      </c>
      <c r="J557" s="10">
        <f>IF(Source!BB213&lt;&gt; 0, Source!BB213, 1)</f>
        <v>6.88</v>
      </c>
      <c r="K557" s="26">
        <f>Source!Q213</f>
        <v>601.92999999999995</v>
      </c>
    </row>
    <row r="558" spans="1:27" ht="14.25" x14ac:dyDescent="0.2">
      <c r="A558" s="21"/>
      <c r="B558" s="22"/>
      <c r="C558" s="22" t="s">
        <v>1038</v>
      </c>
      <c r="D558" s="23"/>
      <c r="E558" s="10"/>
      <c r="F558" s="25">
        <f>Source!AN213</f>
        <v>1.46</v>
      </c>
      <c r="G558" s="24" t="str">
        <f>Source!DF213</f>
        <v>*1,25*3</v>
      </c>
      <c r="H558" s="10">
        <f>Source!AV213</f>
        <v>1</v>
      </c>
      <c r="I558" s="27">
        <f>ROUND((Source!AE213*Source!AV213)*Source!I213, 2)</f>
        <v>14.04</v>
      </c>
      <c r="J558" s="10">
        <f>IF(Source!BS213&lt;&gt; 0, Source!BS213, 1)</f>
        <v>1</v>
      </c>
      <c r="K558" s="27">
        <f>Source!R213</f>
        <v>14.04</v>
      </c>
      <c r="W558">
        <f>I558</f>
        <v>14.04</v>
      </c>
    </row>
    <row r="559" spans="1:27" ht="14.25" x14ac:dyDescent="0.2">
      <c r="A559" s="21"/>
      <c r="B559" s="22"/>
      <c r="C559" s="22" t="s">
        <v>1039</v>
      </c>
      <c r="D559" s="23"/>
      <c r="E559" s="10"/>
      <c r="F559" s="25">
        <f>Source!AL213</f>
        <v>0.28999999999999998</v>
      </c>
      <c r="G559" s="24" t="str">
        <f>Source!DD213</f>
        <v>*3</v>
      </c>
      <c r="H559" s="10">
        <f>Source!AW213</f>
        <v>1</v>
      </c>
      <c r="I559" s="26">
        <f>ROUND((Source!AC213*Source!AW213)*Source!I213, 2)</f>
        <v>2.23</v>
      </c>
      <c r="J559" s="10">
        <f>IF(Source!BC213&lt;&gt; 0, Source!BC213, 1)</f>
        <v>4.17</v>
      </c>
      <c r="K559" s="26">
        <f>Source!P213</f>
        <v>9.3000000000000007</v>
      </c>
    </row>
    <row r="560" spans="1:27" ht="99.75" x14ac:dyDescent="0.2">
      <c r="A560" s="21" t="str">
        <f>Source!E214</f>
        <v>47,1</v>
      </c>
      <c r="B560" s="22" t="str">
        <f>Source!F214</f>
        <v>1.3-2-46</v>
      </c>
      <c r="C560" s="22" t="str">
        <f>Source!G214</f>
        <v>Смеси сухие цементные с наполнителем из тонкомолотого мрамора фракцией 0,3 мм, для финишного выравнивания под укладку напольных покрытий в сухих и влажных внутренних помещениях, толщина слоя до 5 мм, ручного нанесения</v>
      </c>
      <c r="D560" s="23" t="str">
        <f>Source!H214</f>
        <v>кг</v>
      </c>
      <c r="E560" s="10">
        <f>Source!I214</f>
        <v>3876.4656</v>
      </c>
      <c r="F560" s="25">
        <f>Source!AK214</f>
        <v>10.34</v>
      </c>
      <c r="G560" s="28" t="s">
        <v>3</v>
      </c>
      <c r="H560" s="10">
        <f>Source!AW214</f>
        <v>1</v>
      </c>
      <c r="I560" s="26">
        <f>ROUND((Source!AC214*Source!AW214)*Source!I214, 2)+ROUND((Source!AD214*Source!AV214)*Source!I214, 2)+ROUND((Source!AF214*Source!AV214)*Source!I214, 2)</f>
        <v>40082.65</v>
      </c>
      <c r="J560" s="10">
        <f>IF(Source!BC214&lt;&gt; 0, Source!BC214, 1)</f>
        <v>2.5</v>
      </c>
      <c r="K560" s="26">
        <f>Source!O214</f>
        <v>100206.64</v>
      </c>
      <c r="Q560">
        <f>ROUND((Source!DN214/100)*ROUND((Source!AF214*Source!AV214)*Source!I214, 2), 2)</f>
        <v>0</v>
      </c>
      <c r="R560">
        <f>Source!X214</f>
        <v>0</v>
      </c>
      <c r="S560">
        <f>ROUND((Source!DO214/100)*ROUND((Source!AF214*Source!AV214)*Source!I214, 2), 2)</f>
        <v>0</v>
      </c>
      <c r="T560">
        <f>Source!Y214</f>
        <v>0</v>
      </c>
      <c r="U560">
        <f>ROUND((175/100)*ROUND((Source!AE214*Source!AV214)*Source!I214, 2), 2)</f>
        <v>0</v>
      </c>
      <c r="V560">
        <f>ROUND((167/100)*ROUND(Source!CS214*Source!I214, 2), 2)</f>
        <v>0</v>
      </c>
      <c r="X560">
        <f>IF(Source!BI214&lt;=1,I560, 0)</f>
        <v>40082.65</v>
      </c>
      <c r="Y560">
        <f>IF(Source!BI214=2,I560, 0)</f>
        <v>0</v>
      </c>
      <c r="Z560">
        <f>IF(Source!BI214=3,I560, 0)</f>
        <v>0</v>
      </c>
      <c r="AA560">
        <f>IF(Source!BI214=4,I560, 0)</f>
        <v>0</v>
      </c>
    </row>
    <row r="561" spans="1:27" ht="14.25" x14ac:dyDescent="0.2">
      <c r="A561" s="21"/>
      <c r="B561" s="22"/>
      <c r="C561" s="22" t="s">
        <v>1040</v>
      </c>
      <c r="D561" s="23" t="s">
        <v>1041</v>
      </c>
      <c r="E561" s="10">
        <f>Source!DN213</f>
        <v>104</v>
      </c>
      <c r="F561" s="25"/>
      <c r="G561" s="24"/>
      <c r="H561" s="10"/>
      <c r="I561" s="26">
        <f>SUM(Q555:Q560)</f>
        <v>405.39</v>
      </c>
      <c r="J561" s="10">
        <f>Source!BZ213</f>
        <v>90</v>
      </c>
      <c r="K561" s="26">
        <f>SUM(R555:R560)</f>
        <v>6507.77</v>
      </c>
    </row>
    <row r="562" spans="1:27" ht="14.25" x14ac:dyDescent="0.2">
      <c r="A562" s="21"/>
      <c r="B562" s="22"/>
      <c r="C562" s="22" t="s">
        <v>1042</v>
      </c>
      <c r="D562" s="23" t="s">
        <v>1041</v>
      </c>
      <c r="E562" s="10">
        <f>Source!DO213</f>
        <v>70</v>
      </c>
      <c r="F562" s="25"/>
      <c r="G562" s="24"/>
      <c r="H562" s="10"/>
      <c r="I562" s="26">
        <f>SUM(S555:S561)</f>
        <v>272.86</v>
      </c>
      <c r="J562" s="10">
        <f>Source!CA213</f>
        <v>44</v>
      </c>
      <c r="K562" s="26">
        <f>SUM(T555:T561)</f>
        <v>3181.58</v>
      </c>
    </row>
    <row r="563" spans="1:27" ht="14.25" x14ac:dyDescent="0.2">
      <c r="A563" s="21"/>
      <c r="B563" s="22"/>
      <c r="C563" s="22" t="s">
        <v>1043</v>
      </c>
      <c r="D563" s="23" t="s">
        <v>1041</v>
      </c>
      <c r="E563" s="10">
        <f>175</f>
        <v>175</v>
      </c>
      <c r="F563" s="25"/>
      <c r="G563" s="24"/>
      <c r="H563" s="10"/>
      <c r="I563" s="26">
        <f>SUM(U555:U562)</f>
        <v>24.57</v>
      </c>
      <c r="J563" s="10">
        <f>167</f>
        <v>167</v>
      </c>
      <c r="K563" s="26">
        <f>SUM(V555:V562)</f>
        <v>23.45</v>
      </c>
    </row>
    <row r="564" spans="1:27" ht="14.25" x14ac:dyDescent="0.2">
      <c r="A564" s="21"/>
      <c r="B564" s="22"/>
      <c r="C564" s="22" t="s">
        <v>1044</v>
      </c>
      <c r="D564" s="23" t="s">
        <v>1045</v>
      </c>
      <c r="E564" s="10">
        <f>Source!AQ213</f>
        <v>3.44</v>
      </c>
      <c r="F564" s="25"/>
      <c r="G564" s="24" t="str">
        <f>Source!DI213</f>
        <v>*1,15*3</v>
      </c>
      <c r="H564" s="10">
        <f>Source!AV213</f>
        <v>1</v>
      </c>
      <c r="I564" s="26">
        <f>Source!U213</f>
        <v>30.427178399999999</v>
      </c>
      <c r="J564" s="10"/>
      <c r="K564" s="26"/>
    </row>
    <row r="565" spans="1:27" ht="15" x14ac:dyDescent="0.25">
      <c r="A565" s="30"/>
      <c r="B565" s="30"/>
      <c r="C565" s="30"/>
      <c r="D565" s="30"/>
      <c r="E565" s="30"/>
      <c r="F565" s="30"/>
      <c r="G565" s="30"/>
      <c r="H565" s="39">
        <f>I556+I557+I559+I561+I562+I563+SUM(I560:I560)</f>
        <v>41264.99</v>
      </c>
      <c r="I565" s="39"/>
      <c r="J565" s="39">
        <f>K556+K557+K559+K561+K562+K563+SUM(K560:K560)</f>
        <v>117761.53</v>
      </c>
      <c r="K565" s="39"/>
      <c r="O565" s="29">
        <f>I556+I557+I559+I561+I562+I563+SUM(I560:I560)</f>
        <v>41264.99</v>
      </c>
      <c r="P565" s="29">
        <f>K556+K557+K559+K561+K562+K563+SUM(K560:K560)</f>
        <v>117761.53</v>
      </c>
      <c r="X565">
        <f>IF(Source!BI213&lt;=1,I556+I557+I559+I561+I562+I563-0, 0)</f>
        <v>1182.3399999999999</v>
      </c>
      <c r="Y565">
        <f>IF(Source!BI213=2,I556+I557+I559+I561+I562+I563-0, 0)</f>
        <v>0</v>
      </c>
      <c r="Z565">
        <f>IF(Source!BI213=3,I556+I557+I559+I561+I562+I563-0, 0)</f>
        <v>0</v>
      </c>
      <c r="AA565">
        <f>IF(Source!BI213=4,I556+I557+I559+I561+I562+I563,0)</f>
        <v>0</v>
      </c>
    </row>
    <row r="566" spans="1:27" ht="57" x14ac:dyDescent="0.2">
      <c r="A566" s="21" t="str">
        <f>Source!E215</f>
        <v>48</v>
      </c>
      <c r="B566" s="22" t="str">
        <f>Source!F215</f>
        <v>3.11-42-3</v>
      </c>
      <c r="C566" s="22" t="str">
        <f>Source!G215</f>
        <v>Устройство покрытий из линолеума высокой износостойкости с заведением на стены на высоту 150 мм на клее со сваркой стыков</v>
      </c>
      <c r="D566" s="23" t="str">
        <f>Source!H215</f>
        <v>100 м2</v>
      </c>
      <c r="E566" s="10">
        <f>Source!I215</f>
        <v>2.5638000000000001</v>
      </c>
      <c r="F566" s="25"/>
      <c r="G566" s="24"/>
      <c r="H566" s="10"/>
      <c r="I566" s="26"/>
      <c r="J566" s="10"/>
      <c r="K566" s="26"/>
      <c r="Q566">
        <f>ROUND((Source!DN215/100)*ROUND((Source!AF215*Source!AV215)*Source!I215, 2), 2)</f>
        <v>2472.64</v>
      </c>
      <c r="R566">
        <f>Source!X215</f>
        <v>39692.959999999999</v>
      </c>
      <c r="S566">
        <f>ROUND((Source!DO215/100)*ROUND((Source!AF215*Source!AV215)*Source!I215, 2), 2)</f>
        <v>1664.28</v>
      </c>
      <c r="T566">
        <f>Source!Y215</f>
        <v>19405.45</v>
      </c>
      <c r="U566">
        <f>ROUND((175/100)*ROUND((Source!AE215*Source!AV215)*Source!I215, 2), 2)</f>
        <v>76.67</v>
      </c>
      <c r="V566">
        <f>ROUND((167/100)*ROUND(Source!CS215*Source!I215, 2), 2)</f>
        <v>73.16</v>
      </c>
    </row>
    <row r="567" spans="1:27" ht="14.25" x14ac:dyDescent="0.2">
      <c r="A567" s="21"/>
      <c r="B567" s="22"/>
      <c r="C567" s="22" t="s">
        <v>1036</v>
      </c>
      <c r="D567" s="23"/>
      <c r="E567" s="10"/>
      <c r="F567" s="25">
        <f>Source!AO215</f>
        <v>806.39</v>
      </c>
      <c r="G567" s="24" t="str">
        <f>Source!DG215</f>
        <v>*1,15</v>
      </c>
      <c r="H567" s="10">
        <f>Source!AV215</f>
        <v>1</v>
      </c>
      <c r="I567" s="26">
        <f>ROUND((Source!AF215*Source!AV215)*Source!I215, 2)</f>
        <v>2377.54</v>
      </c>
      <c r="J567" s="10">
        <f>IF(Source!BA215&lt;&gt; 0, Source!BA215, 1)</f>
        <v>18.55</v>
      </c>
      <c r="K567" s="26">
        <f>Source!S215</f>
        <v>44103.29</v>
      </c>
      <c r="W567">
        <f>I567</f>
        <v>2377.54</v>
      </c>
    </row>
    <row r="568" spans="1:27" ht="14.25" x14ac:dyDescent="0.2">
      <c r="A568" s="21"/>
      <c r="B568" s="22"/>
      <c r="C568" s="22" t="s">
        <v>1037</v>
      </c>
      <c r="D568" s="23"/>
      <c r="E568" s="10"/>
      <c r="F568" s="25">
        <f>Source!AM215</f>
        <v>103.5</v>
      </c>
      <c r="G568" s="24" t="str">
        <f>Source!DE215</f>
        <v>*1,25</v>
      </c>
      <c r="H568" s="10">
        <f>Source!AV215</f>
        <v>1</v>
      </c>
      <c r="I568" s="26">
        <f>ROUND((Source!AD215*Source!AV215)*Source!I215, 2)</f>
        <v>331.69</v>
      </c>
      <c r="J568" s="10">
        <f>IF(Source!BB215&lt;&gt; 0, Source!BB215, 1)</f>
        <v>6.34</v>
      </c>
      <c r="K568" s="26">
        <f>Source!Q215</f>
        <v>2102.92</v>
      </c>
    </row>
    <row r="569" spans="1:27" ht="14.25" x14ac:dyDescent="0.2">
      <c r="A569" s="21"/>
      <c r="B569" s="22"/>
      <c r="C569" s="22" t="s">
        <v>1038</v>
      </c>
      <c r="D569" s="23"/>
      <c r="E569" s="10"/>
      <c r="F569" s="25">
        <f>Source!AN215</f>
        <v>13.67</v>
      </c>
      <c r="G569" s="24" t="str">
        <f>Source!DF215</f>
        <v>*1,25</v>
      </c>
      <c r="H569" s="10">
        <f>Source!AV215</f>
        <v>1</v>
      </c>
      <c r="I569" s="27">
        <f>ROUND((Source!AE215*Source!AV215)*Source!I215, 2)</f>
        <v>43.81</v>
      </c>
      <c r="J569" s="10">
        <f>IF(Source!BS215&lt;&gt; 0, Source!BS215, 1)</f>
        <v>1</v>
      </c>
      <c r="K569" s="27">
        <f>Source!R215</f>
        <v>43.81</v>
      </c>
      <c r="W569">
        <f>I569</f>
        <v>43.81</v>
      </c>
    </row>
    <row r="570" spans="1:27" ht="14.25" x14ac:dyDescent="0.2">
      <c r="A570" s="21"/>
      <c r="B570" s="22"/>
      <c r="C570" s="22" t="s">
        <v>1039</v>
      </c>
      <c r="D570" s="23"/>
      <c r="E570" s="10"/>
      <c r="F570" s="25">
        <f>Source!AL215</f>
        <v>2091.29</v>
      </c>
      <c r="G570" s="24" t="str">
        <f>Source!DD215</f>
        <v/>
      </c>
      <c r="H570" s="10">
        <f>Source!AW215</f>
        <v>1</v>
      </c>
      <c r="I570" s="26">
        <f>ROUND((Source!AC215*Source!AW215)*Source!I215, 2)</f>
        <v>5361.65</v>
      </c>
      <c r="J570" s="10">
        <f>IF(Source!BC215&lt;&gt; 0, Source!BC215, 1)</f>
        <v>3.02</v>
      </c>
      <c r="K570" s="26">
        <f>Source!P215</f>
        <v>16192.18</v>
      </c>
    </row>
    <row r="571" spans="1:27" ht="71.25" x14ac:dyDescent="0.2">
      <c r="A571" s="21" t="str">
        <f>Source!E216</f>
        <v>48,1</v>
      </c>
      <c r="B571" s="22" t="str">
        <f>Source!F216</f>
        <v>1.1-1-3260</v>
      </c>
      <c r="C571" s="22" t="str">
        <f>Source!G216</f>
        <v>Клей водно-дисперсионный винилацетатный, токопроводящий, контактный для укладки поливинилхлоридных и каучуковых покрытий</v>
      </c>
      <c r="D571" s="23" t="str">
        <f>Source!H216</f>
        <v>кг</v>
      </c>
      <c r="E571" s="10">
        <f>Source!I216</f>
        <v>106.57716600000001</v>
      </c>
      <c r="F571" s="25">
        <f>Source!AK216</f>
        <v>60.61</v>
      </c>
      <c r="G571" s="28" t="s">
        <v>3</v>
      </c>
      <c r="H571" s="10">
        <f>Source!AW216</f>
        <v>1</v>
      </c>
      <c r="I571" s="26">
        <f>ROUND((Source!AC216*Source!AW216)*Source!I216, 2)+ROUND((Source!AD216*Source!AV216)*Source!I216, 2)+ROUND((Source!AF216*Source!AV216)*Source!I216, 2)</f>
        <v>6459.64</v>
      </c>
      <c r="J571" s="10">
        <f>IF(Source!BC216&lt;&gt; 0, Source!BC216, 1)</f>
        <v>6.02</v>
      </c>
      <c r="K571" s="26">
        <f>Source!O216</f>
        <v>38887.050000000003</v>
      </c>
      <c r="Q571">
        <f>ROUND((Source!DN216/100)*ROUND((Source!AF216*Source!AV216)*Source!I216, 2), 2)</f>
        <v>0</v>
      </c>
      <c r="R571">
        <f>Source!X216</f>
        <v>0</v>
      </c>
      <c r="S571">
        <f>ROUND((Source!DO216/100)*ROUND((Source!AF216*Source!AV216)*Source!I216, 2), 2)</f>
        <v>0</v>
      </c>
      <c r="T571">
        <f>Source!Y216</f>
        <v>0</v>
      </c>
      <c r="U571">
        <f>ROUND((175/100)*ROUND((Source!AE216*Source!AV216)*Source!I216, 2), 2)</f>
        <v>0</v>
      </c>
      <c r="V571">
        <f>ROUND((167/100)*ROUND(Source!CS216*Source!I216, 2), 2)</f>
        <v>0</v>
      </c>
      <c r="X571">
        <f>IF(Source!BI216&lt;=1,I571, 0)</f>
        <v>6459.64</v>
      </c>
      <c r="Y571">
        <f>IF(Source!BI216=2,I571, 0)</f>
        <v>0</v>
      </c>
      <c r="Z571">
        <f>IF(Source!BI216=3,I571, 0)</f>
        <v>0</v>
      </c>
      <c r="AA571">
        <f>IF(Source!BI216=4,I571, 0)</f>
        <v>0</v>
      </c>
    </row>
    <row r="572" spans="1:27" ht="57" x14ac:dyDescent="0.2">
      <c r="A572" s="21" t="str">
        <f>Source!E217</f>
        <v>48,2</v>
      </c>
      <c r="B572" s="22" t="str">
        <f>Source!F217</f>
        <v>1.1-1-3320</v>
      </c>
      <c r="C572" s="22" t="str">
        <f>Source!G217</f>
        <v>Линолеум поливинилхлоридный высокой износостойкости, класс 34/43, истираемость 110 (86) мкм (Р), группа горючести Г1, толщина 2 мм</v>
      </c>
      <c r="D572" s="23" t="str">
        <f>Source!H217</f>
        <v>м2</v>
      </c>
      <c r="E572" s="10">
        <f>Source!I217</f>
        <v>316.37292000000002</v>
      </c>
      <c r="F572" s="25">
        <f>Source!AK217</f>
        <v>324.74</v>
      </c>
      <c r="G572" s="28" t="s">
        <v>3</v>
      </c>
      <c r="H572" s="10">
        <f>Source!AW217</f>
        <v>1</v>
      </c>
      <c r="I572" s="26">
        <f>ROUND((Source!AC217*Source!AW217)*Source!I217, 2)+ROUND((Source!AD217*Source!AV217)*Source!I217, 2)+ROUND((Source!AF217*Source!AV217)*Source!I217, 2)</f>
        <v>102738.94</v>
      </c>
      <c r="J572" s="10">
        <f>IF(Source!BC217&lt;&gt; 0, Source!BC217, 1)</f>
        <v>1.78</v>
      </c>
      <c r="K572" s="26">
        <f>Source!O217</f>
        <v>182875.32</v>
      </c>
      <c r="Q572">
        <f>ROUND((Source!DN217/100)*ROUND((Source!AF217*Source!AV217)*Source!I217, 2), 2)</f>
        <v>0</v>
      </c>
      <c r="R572">
        <f>Source!X217</f>
        <v>0</v>
      </c>
      <c r="S572">
        <f>ROUND((Source!DO217/100)*ROUND((Source!AF217*Source!AV217)*Source!I217, 2), 2)</f>
        <v>0</v>
      </c>
      <c r="T572">
        <f>Source!Y217</f>
        <v>0</v>
      </c>
      <c r="U572">
        <f>ROUND((175/100)*ROUND((Source!AE217*Source!AV217)*Source!I217, 2), 2)</f>
        <v>0</v>
      </c>
      <c r="V572">
        <f>ROUND((167/100)*ROUND(Source!CS217*Source!I217, 2), 2)</f>
        <v>0</v>
      </c>
      <c r="X572">
        <f>IF(Source!BI217&lt;=1,I572, 0)</f>
        <v>102738.94</v>
      </c>
      <c r="Y572">
        <f>IF(Source!BI217=2,I572, 0)</f>
        <v>0</v>
      </c>
      <c r="Z572">
        <f>IF(Source!BI217=3,I572, 0)</f>
        <v>0</v>
      </c>
      <c r="AA572">
        <f>IF(Source!BI217=4,I572, 0)</f>
        <v>0</v>
      </c>
    </row>
    <row r="573" spans="1:27" ht="14.25" x14ac:dyDescent="0.2">
      <c r="A573" s="21"/>
      <c r="B573" s="22"/>
      <c r="C573" s="22" t="s">
        <v>1040</v>
      </c>
      <c r="D573" s="23" t="s">
        <v>1041</v>
      </c>
      <c r="E573" s="10">
        <f>Source!DN215</f>
        <v>104</v>
      </c>
      <c r="F573" s="25"/>
      <c r="G573" s="24"/>
      <c r="H573" s="10"/>
      <c r="I573" s="26">
        <f>SUM(Q566:Q572)</f>
        <v>2472.64</v>
      </c>
      <c r="J573" s="10">
        <f>Source!BZ215</f>
        <v>90</v>
      </c>
      <c r="K573" s="26">
        <f>SUM(R566:R572)</f>
        <v>39692.959999999999</v>
      </c>
    </row>
    <row r="574" spans="1:27" ht="14.25" x14ac:dyDescent="0.2">
      <c r="A574" s="21"/>
      <c r="B574" s="22"/>
      <c r="C574" s="22" t="s">
        <v>1042</v>
      </c>
      <c r="D574" s="23" t="s">
        <v>1041</v>
      </c>
      <c r="E574" s="10">
        <f>Source!DO215</f>
        <v>70</v>
      </c>
      <c r="F574" s="25"/>
      <c r="G574" s="24"/>
      <c r="H574" s="10"/>
      <c r="I574" s="26">
        <f>SUM(S566:S573)</f>
        <v>1664.28</v>
      </c>
      <c r="J574" s="10">
        <f>Source!CA215</f>
        <v>44</v>
      </c>
      <c r="K574" s="26">
        <f>SUM(T566:T573)</f>
        <v>19405.45</v>
      </c>
    </row>
    <row r="575" spans="1:27" ht="14.25" x14ac:dyDescent="0.2">
      <c r="A575" s="21"/>
      <c r="B575" s="22"/>
      <c r="C575" s="22" t="s">
        <v>1043</v>
      </c>
      <c r="D575" s="23" t="s">
        <v>1041</v>
      </c>
      <c r="E575" s="10">
        <f>175</f>
        <v>175</v>
      </c>
      <c r="F575" s="25"/>
      <c r="G575" s="24"/>
      <c r="H575" s="10"/>
      <c r="I575" s="26">
        <f>SUM(U566:U574)</f>
        <v>76.67</v>
      </c>
      <c r="J575" s="10">
        <f>167</f>
        <v>167</v>
      </c>
      <c r="K575" s="26">
        <f>SUM(V566:V574)</f>
        <v>73.16</v>
      </c>
    </row>
    <row r="576" spans="1:27" ht="14.25" x14ac:dyDescent="0.2">
      <c r="A576" s="21"/>
      <c r="B576" s="22"/>
      <c r="C576" s="22" t="s">
        <v>1044</v>
      </c>
      <c r="D576" s="23" t="s">
        <v>1045</v>
      </c>
      <c r="E576" s="10">
        <f>Source!AQ215</f>
        <v>69.02</v>
      </c>
      <c r="F576" s="25"/>
      <c r="G576" s="24" t="str">
        <f>Source!DI215</f>
        <v>*1,15</v>
      </c>
      <c r="H576" s="10">
        <f>Source!AV215</f>
        <v>1</v>
      </c>
      <c r="I576" s="26">
        <f>Source!U215</f>
        <v>203.49649739999998</v>
      </c>
      <c r="J576" s="10"/>
      <c r="K576" s="26"/>
    </row>
    <row r="577" spans="1:27" ht="15" x14ac:dyDescent="0.25">
      <c r="A577" s="30"/>
      <c r="B577" s="30"/>
      <c r="C577" s="30"/>
      <c r="D577" s="30"/>
      <c r="E577" s="30"/>
      <c r="F577" s="30"/>
      <c r="G577" s="30"/>
      <c r="H577" s="39">
        <f>I567+I568+I570+I573+I574+I575+SUM(I571:I572)</f>
        <v>121483.05</v>
      </c>
      <c r="I577" s="39"/>
      <c r="J577" s="39">
        <f>K567+K568+K570+K573+K574+K575+SUM(K571:K572)</f>
        <v>343332.33</v>
      </c>
      <c r="K577" s="39"/>
      <c r="O577" s="29">
        <f>I567+I568+I570+I573+I574+I575+SUM(I571:I572)</f>
        <v>121483.05</v>
      </c>
      <c r="P577" s="29">
        <f>K567+K568+K570+K573+K574+K575+SUM(K571:K572)</f>
        <v>343332.33</v>
      </c>
      <c r="X577">
        <f>IF(Source!BI215&lt;=1,I567+I568+I570+I573+I574+I575-0, 0)</f>
        <v>12284.47</v>
      </c>
      <c r="Y577">
        <f>IF(Source!BI215=2,I567+I568+I570+I573+I574+I575-0, 0)</f>
        <v>0</v>
      </c>
      <c r="Z577">
        <f>IF(Source!BI215=3,I567+I568+I570+I573+I574+I575-0, 0)</f>
        <v>0</v>
      </c>
      <c r="AA577">
        <f>IF(Source!BI215=4,I567+I568+I570+I573+I574+I575,0)</f>
        <v>0</v>
      </c>
    </row>
    <row r="578" spans="1:27" ht="14.25" x14ac:dyDescent="0.2">
      <c r="C578" s="31" t="str">
        <f>Source!G218</f>
        <v>Тип пола VI этаж 1</v>
      </c>
    </row>
    <row r="579" spans="1:27" ht="28.5" x14ac:dyDescent="0.2">
      <c r="A579" s="21" t="str">
        <f>Source!E219</f>
        <v>49</v>
      </c>
      <c r="B579" s="22" t="str">
        <f>Source!F219</f>
        <v>3.11-7-1</v>
      </c>
      <c r="C579" s="22" t="str">
        <f>Source!G219</f>
        <v>Устройство тепло и звукоизоляции засыпной песчаной</v>
      </c>
      <c r="D579" s="23" t="str">
        <f>Source!H219</f>
        <v>1 м3 изоляции</v>
      </c>
      <c r="E579" s="10">
        <f>Source!I219</f>
        <v>0.98399999999999999</v>
      </c>
      <c r="F579" s="25"/>
      <c r="G579" s="24"/>
      <c r="H579" s="10"/>
      <c r="I579" s="26"/>
      <c r="J579" s="10"/>
      <c r="K579" s="26"/>
      <c r="Q579">
        <f>ROUND((Source!DN219/100)*ROUND((Source!AF219*Source!AV219)*Source!I219, 2), 2)</f>
        <v>49.65</v>
      </c>
      <c r="R579">
        <f>Source!X219</f>
        <v>797.06</v>
      </c>
      <c r="S579">
        <f>ROUND((Source!DO219/100)*ROUND((Source!AF219*Source!AV219)*Source!I219, 2), 2)</f>
        <v>33.42</v>
      </c>
      <c r="T579">
        <f>Source!Y219</f>
        <v>389.67</v>
      </c>
      <c r="U579">
        <f>ROUND((175/100)*ROUND((Source!AE219*Source!AV219)*Source!I219, 2), 2)</f>
        <v>19.37</v>
      </c>
      <c r="V579">
        <f>ROUND((167/100)*ROUND(Source!CS219*Source!I219, 2), 2)</f>
        <v>18.489999999999998</v>
      </c>
    </row>
    <row r="580" spans="1:27" ht="14.25" x14ac:dyDescent="0.2">
      <c r="A580" s="21"/>
      <c r="B580" s="22"/>
      <c r="C580" s="22" t="s">
        <v>1036</v>
      </c>
      <c r="D580" s="23"/>
      <c r="E580" s="10"/>
      <c r="F580" s="25">
        <f>Source!AO219</f>
        <v>42.19</v>
      </c>
      <c r="G580" s="24" t="str">
        <f>Source!DG219</f>
        <v>*1,15</v>
      </c>
      <c r="H580" s="10">
        <f>Source!AV219</f>
        <v>1</v>
      </c>
      <c r="I580" s="26">
        <f>ROUND((Source!AF219*Source!AV219)*Source!I219, 2)</f>
        <v>47.74</v>
      </c>
      <c r="J580" s="10">
        <f>IF(Source!BA219&lt;&gt; 0, Source!BA219, 1)</f>
        <v>18.55</v>
      </c>
      <c r="K580" s="26">
        <f>Source!S219</f>
        <v>885.62</v>
      </c>
      <c r="W580">
        <f>I580</f>
        <v>47.74</v>
      </c>
    </row>
    <row r="581" spans="1:27" ht="14.25" x14ac:dyDescent="0.2">
      <c r="A581" s="21"/>
      <c r="B581" s="22"/>
      <c r="C581" s="22" t="s">
        <v>1037</v>
      </c>
      <c r="D581" s="23"/>
      <c r="E581" s="10"/>
      <c r="F581" s="25">
        <f>Source!AM219</f>
        <v>36.61</v>
      </c>
      <c r="G581" s="24" t="str">
        <f>Source!DE219</f>
        <v>*1,25</v>
      </c>
      <c r="H581" s="10">
        <f>Source!AV219</f>
        <v>1</v>
      </c>
      <c r="I581" s="26">
        <f>ROUND((Source!AD219*Source!AV219)*Source!I219, 2)</f>
        <v>45.03</v>
      </c>
      <c r="J581" s="10">
        <f>IF(Source!BB219&lt;&gt; 0, Source!BB219, 1)</f>
        <v>8.64</v>
      </c>
      <c r="K581" s="26">
        <f>Source!Q219</f>
        <v>389.06</v>
      </c>
    </row>
    <row r="582" spans="1:27" ht="14.25" x14ac:dyDescent="0.2">
      <c r="A582" s="21"/>
      <c r="B582" s="22"/>
      <c r="C582" s="22" t="s">
        <v>1038</v>
      </c>
      <c r="D582" s="23"/>
      <c r="E582" s="10"/>
      <c r="F582" s="25">
        <f>Source!AN219</f>
        <v>9</v>
      </c>
      <c r="G582" s="24" t="str">
        <f>Source!DF219</f>
        <v>*1,25</v>
      </c>
      <c r="H582" s="10">
        <f>Source!AV219</f>
        <v>1</v>
      </c>
      <c r="I582" s="27">
        <f>ROUND((Source!AE219*Source!AV219)*Source!I219, 2)</f>
        <v>11.07</v>
      </c>
      <c r="J582" s="10">
        <f>IF(Source!BS219&lt;&gt; 0, Source!BS219, 1)</f>
        <v>1</v>
      </c>
      <c r="K582" s="27">
        <f>Source!R219</f>
        <v>11.07</v>
      </c>
      <c r="W582">
        <f>I582</f>
        <v>11.07</v>
      </c>
    </row>
    <row r="583" spans="1:27" ht="14.25" x14ac:dyDescent="0.2">
      <c r="A583" s="21"/>
      <c r="B583" s="22"/>
      <c r="C583" s="22" t="s">
        <v>1039</v>
      </c>
      <c r="D583" s="23"/>
      <c r="E583" s="10"/>
      <c r="F583" s="25">
        <f>Source!AL219</f>
        <v>115.49</v>
      </c>
      <c r="G583" s="24" t="str">
        <f>Source!DD219</f>
        <v/>
      </c>
      <c r="H583" s="10">
        <f>Source!AW219</f>
        <v>1</v>
      </c>
      <c r="I583" s="26">
        <f>ROUND((Source!AC219*Source!AW219)*Source!I219, 2)</f>
        <v>113.64</v>
      </c>
      <c r="J583" s="10">
        <f>IF(Source!BC219&lt;&gt; 0, Source!BC219, 1)</f>
        <v>5.85</v>
      </c>
      <c r="K583" s="26">
        <f>Source!P219</f>
        <v>664.81</v>
      </c>
    </row>
    <row r="584" spans="1:27" ht="14.25" x14ac:dyDescent="0.2">
      <c r="A584" s="21"/>
      <c r="B584" s="22"/>
      <c r="C584" s="22" t="s">
        <v>1040</v>
      </c>
      <c r="D584" s="23" t="s">
        <v>1041</v>
      </c>
      <c r="E584" s="10">
        <f>Source!DN219</f>
        <v>104</v>
      </c>
      <c r="F584" s="25"/>
      <c r="G584" s="24"/>
      <c r="H584" s="10"/>
      <c r="I584" s="26">
        <f>SUM(Q579:Q583)</f>
        <v>49.65</v>
      </c>
      <c r="J584" s="10">
        <f>Source!BZ219</f>
        <v>90</v>
      </c>
      <c r="K584" s="26">
        <f>SUM(R579:R583)</f>
        <v>797.06</v>
      </c>
    </row>
    <row r="585" spans="1:27" ht="14.25" x14ac:dyDescent="0.2">
      <c r="A585" s="21"/>
      <c r="B585" s="22"/>
      <c r="C585" s="22" t="s">
        <v>1042</v>
      </c>
      <c r="D585" s="23" t="s">
        <v>1041</v>
      </c>
      <c r="E585" s="10">
        <f>Source!DO219</f>
        <v>70</v>
      </c>
      <c r="F585" s="25"/>
      <c r="G585" s="24"/>
      <c r="H585" s="10"/>
      <c r="I585" s="26">
        <f>SUM(S579:S584)</f>
        <v>33.42</v>
      </c>
      <c r="J585" s="10">
        <f>Source!CA219</f>
        <v>44</v>
      </c>
      <c r="K585" s="26">
        <f>SUM(T579:T584)</f>
        <v>389.67</v>
      </c>
    </row>
    <row r="586" spans="1:27" ht="14.25" x14ac:dyDescent="0.2">
      <c r="A586" s="21"/>
      <c r="B586" s="22"/>
      <c r="C586" s="22" t="s">
        <v>1043</v>
      </c>
      <c r="D586" s="23" t="s">
        <v>1041</v>
      </c>
      <c r="E586" s="10">
        <f>175</f>
        <v>175</v>
      </c>
      <c r="F586" s="25"/>
      <c r="G586" s="24"/>
      <c r="H586" s="10"/>
      <c r="I586" s="26">
        <f>SUM(U579:U585)</f>
        <v>19.37</v>
      </c>
      <c r="J586" s="10">
        <f>167</f>
        <v>167</v>
      </c>
      <c r="K586" s="26">
        <f>SUM(V579:V585)</f>
        <v>18.489999999999998</v>
      </c>
    </row>
    <row r="587" spans="1:27" ht="14.25" x14ac:dyDescent="0.2">
      <c r="A587" s="21"/>
      <c r="B587" s="22"/>
      <c r="C587" s="22" t="s">
        <v>1044</v>
      </c>
      <c r="D587" s="23" t="s">
        <v>1045</v>
      </c>
      <c r="E587" s="10">
        <f>Source!AQ219</f>
        <v>4.01</v>
      </c>
      <c r="F587" s="25"/>
      <c r="G587" s="24" t="str">
        <f>Source!DI219</f>
        <v>*1,15</v>
      </c>
      <c r="H587" s="10">
        <f>Source!AV219</f>
        <v>1</v>
      </c>
      <c r="I587" s="26">
        <f>Source!U219</f>
        <v>4.5377159999999996</v>
      </c>
      <c r="J587" s="10"/>
      <c r="K587" s="26"/>
    </row>
    <row r="588" spans="1:27" ht="15" x14ac:dyDescent="0.25">
      <c r="A588" s="30"/>
      <c r="B588" s="30"/>
      <c r="C588" s="30"/>
      <c r="D588" s="30"/>
      <c r="E588" s="30"/>
      <c r="F588" s="30"/>
      <c r="G588" s="30"/>
      <c r="H588" s="39">
        <f>I580+I581+I583+I584+I585+I586</f>
        <v>308.85000000000002</v>
      </c>
      <c r="I588" s="39"/>
      <c r="J588" s="39">
        <f>K580+K581+K583+K584+K585+K586</f>
        <v>3144.71</v>
      </c>
      <c r="K588" s="39"/>
      <c r="O588" s="29">
        <f>I580+I581+I583+I584+I585+I586</f>
        <v>308.85000000000002</v>
      </c>
      <c r="P588" s="29">
        <f>K580+K581+K583+K584+K585+K586</f>
        <v>3144.71</v>
      </c>
      <c r="X588">
        <f>IF(Source!BI219&lt;=1,I580+I581+I583+I584+I585+I586-0, 0)</f>
        <v>308.85000000000002</v>
      </c>
      <c r="Y588">
        <f>IF(Source!BI219=2,I580+I581+I583+I584+I585+I586-0, 0)</f>
        <v>0</v>
      </c>
      <c r="Z588">
        <f>IF(Source!BI219=3,I580+I581+I583+I584+I585+I586-0, 0)</f>
        <v>0</v>
      </c>
      <c r="AA588">
        <f>IF(Source!BI219=4,I580+I581+I583+I584+I585+I586,0)</f>
        <v>0</v>
      </c>
    </row>
    <row r="589" spans="1:27" ht="85.5" x14ac:dyDescent="0.2">
      <c r="A589" s="21" t="str">
        <f>Source!E220</f>
        <v>50</v>
      </c>
      <c r="B589" s="22" t="str">
        <f>Source!F220</f>
        <v>3.26-26-1</v>
      </c>
      <c r="C589" s="22" t="str">
        <f>Source!G220</f>
        <v>Теплоизоляция холодных поверхностей изделиями из волокнистых и зернистых материалов на битуме, плиты минераловатные жесткие, плиты перлитобитумные, асбестовермикулитовые</v>
      </c>
      <c r="D589" s="23" t="str">
        <f>Source!H220</f>
        <v>1 м3 изоляции</v>
      </c>
      <c r="E589" s="10">
        <f>Source!I220</f>
        <v>2.214</v>
      </c>
      <c r="F589" s="25"/>
      <c r="G589" s="24"/>
      <c r="H589" s="10"/>
      <c r="I589" s="26"/>
      <c r="J589" s="10"/>
      <c r="K589" s="26"/>
      <c r="Q589">
        <f>ROUND((Source!DN220/100)*ROUND((Source!AF220*Source!AV220)*Source!I220, 2), 2)</f>
        <v>594.32000000000005</v>
      </c>
      <c r="R589">
        <f>Source!X220</f>
        <v>9328.56</v>
      </c>
      <c r="S589">
        <f>ROUND((Source!DO220/100)*ROUND((Source!AF220*Source!AV220)*Source!I220, 2), 2)</f>
        <v>457.17</v>
      </c>
      <c r="T589">
        <f>Source!Y220</f>
        <v>5330.6</v>
      </c>
      <c r="U589">
        <f>ROUND((175/100)*ROUND((Source!AE220*Source!AV220)*Source!I220, 2), 2)</f>
        <v>47.95</v>
      </c>
      <c r="V589">
        <f>ROUND((167/100)*ROUND(Source!CS220*Source!I220, 2), 2)</f>
        <v>45.76</v>
      </c>
    </row>
    <row r="590" spans="1:27" ht="14.25" x14ac:dyDescent="0.2">
      <c r="A590" s="21"/>
      <c r="B590" s="22"/>
      <c r="C590" s="22" t="s">
        <v>1036</v>
      </c>
      <c r="D590" s="23"/>
      <c r="E590" s="10"/>
      <c r="F590" s="25">
        <f>Source!AO220</f>
        <v>256.51</v>
      </c>
      <c r="G590" s="24" t="str">
        <f>Source!DG220</f>
        <v>*1,15</v>
      </c>
      <c r="H590" s="10">
        <f>Source!AV220</f>
        <v>1</v>
      </c>
      <c r="I590" s="26">
        <f>ROUND((Source!AF220*Source!AV220)*Source!I220, 2)</f>
        <v>653.1</v>
      </c>
      <c r="J590" s="10">
        <f>IF(Source!BA220&lt;&gt; 0, Source!BA220, 1)</f>
        <v>18.55</v>
      </c>
      <c r="K590" s="26">
        <f>Source!S220</f>
        <v>12115.01</v>
      </c>
      <c r="W590">
        <f>I590</f>
        <v>653.1</v>
      </c>
    </row>
    <row r="591" spans="1:27" ht="14.25" x14ac:dyDescent="0.2">
      <c r="A591" s="21"/>
      <c r="B591" s="22"/>
      <c r="C591" s="22" t="s">
        <v>1037</v>
      </c>
      <c r="D591" s="23"/>
      <c r="E591" s="10"/>
      <c r="F591" s="25">
        <f>Source!AM220</f>
        <v>49.51</v>
      </c>
      <c r="G591" s="24" t="str">
        <f>Source!DE220</f>
        <v>*1,25</v>
      </c>
      <c r="H591" s="10">
        <f>Source!AV220</f>
        <v>1</v>
      </c>
      <c r="I591" s="26">
        <f>ROUND((Source!AD220*Source!AV220)*Source!I220, 2)</f>
        <v>137.02000000000001</v>
      </c>
      <c r="J591" s="10">
        <f>IF(Source!BB220&lt;&gt; 0, Source!BB220, 1)</f>
        <v>8.0399999999999991</v>
      </c>
      <c r="K591" s="26">
        <f>Source!Q220</f>
        <v>1101.6300000000001</v>
      </c>
    </row>
    <row r="592" spans="1:27" ht="14.25" x14ac:dyDescent="0.2">
      <c r="A592" s="21"/>
      <c r="B592" s="22"/>
      <c r="C592" s="22" t="s">
        <v>1038</v>
      </c>
      <c r="D592" s="23"/>
      <c r="E592" s="10"/>
      <c r="F592" s="25">
        <f>Source!AN220</f>
        <v>9.9</v>
      </c>
      <c r="G592" s="24" t="str">
        <f>Source!DF220</f>
        <v>*1,25</v>
      </c>
      <c r="H592" s="10">
        <f>Source!AV220</f>
        <v>1</v>
      </c>
      <c r="I592" s="27">
        <f>ROUND((Source!AE220*Source!AV220)*Source!I220, 2)</f>
        <v>27.4</v>
      </c>
      <c r="J592" s="10">
        <f>IF(Source!BS220&lt;&gt; 0, Source!BS220, 1)</f>
        <v>1</v>
      </c>
      <c r="K592" s="27">
        <f>Source!R220</f>
        <v>27.4</v>
      </c>
      <c r="W592">
        <f>I592</f>
        <v>27.4</v>
      </c>
    </row>
    <row r="593" spans="1:27" ht="14.25" x14ac:dyDescent="0.2">
      <c r="A593" s="21"/>
      <c r="B593" s="22"/>
      <c r="C593" s="22" t="s">
        <v>1039</v>
      </c>
      <c r="D593" s="23"/>
      <c r="E593" s="10"/>
      <c r="F593" s="25">
        <f>Source!AL220</f>
        <v>637.04</v>
      </c>
      <c r="G593" s="24" t="str">
        <f>Source!DD220</f>
        <v/>
      </c>
      <c r="H593" s="10">
        <f>Source!AW220</f>
        <v>1</v>
      </c>
      <c r="I593" s="26">
        <f>ROUND((Source!AC220*Source!AW220)*Source!I220, 2)</f>
        <v>1410.41</v>
      </c>
      <c r="J593" s="10">
        <f>IF(Source!BC220&lt;&gt; 0, Source!BC220, 1)</f>
        <v>3.66</v>
      </c>
      <c r="K593" s="26">
        <f>Source!P220</f>
        <v>5162.09</v>
      </c>
    </row>
    <row r="594" spans="1:27" ht="85.5" x14ac:dyDescent="0.2">
      <c r="A594" s="21" t="str">
        <f>Source!E221</f>
        <v>50,1</v>
      </c>
      <c r="B594" s="22" t="str">
        <f>Source!F221</f>
        <v>1.1-1-2922</v>
      </c>
      <c r="C594" s="22" t="str">
        <f>Source!G221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594" s="23" t="str">
        <f>Source!H221</f>
        <v>м3</v>
      </c>
      <c r="E594" s="10">
        <f>Source!I221</f>
        <v>2.14758</v>
      </c>
      <c r="F594" s="25">
        <f>Source!AK221</f>
        <v>1247.1500000000001</v>
      </c>
      <c r="G594" s="28" t="s">
        <v>3</v>
      </c>
      <c r="H594" s="10">
        <f>Source!AW221</f>
        <v>1</v>
      </c>
      <c r="I594" s="26">
        <f>ROUND((Source!AC221*Source!AW221)*Source!I221, 2)+ROUND((Source!AD221*Source!AV221)*Source!I221, 2)+ROUND((Source!AF221*Source!AV221)*Source!I221, 2)</f>
        <v>2678.35</v>
      </c>
      <c r="J594" s="10">
        <f>IF(Source!BC221&lt;&gt; 0, Source!BC221, 1)</f>
        <v>3.19</v>
      </c>
      <c r="K594" s="26">
        <f>Source!O221</f>
        <v>8543.9500000000007</v>
      </c>
      <c r="Q594">
        <f>ROUND((Source!DN221/100)*ROUND((Source!AF221*Source!AV221)*Source!I221, 2), 2)</f>
        <v>0</v>
      </c>
      <c r="R594">
        <f>Source!X221</f>
        <v>0</v>
      </c>
      <c r="S594">
        <f>ROUND((Source!DO221/100)*ROUND((Source!AF221*Source!AV221)*Source!I221, 2), 2)</f>
        <v>0</v>
      </c>
      <c r="T594">
        <f>Source!Y221</f>
        <v>0</v>
      </c>
      <c r="U594">
        <f>ROUND((175/100)*ROUND((Source!AE221*Source!AV221)*Source!I221, 2), 2)</f>
        <v>0</v>
      </c>
      <c r="V594">
        <f>ROUND((167/100)*ROUND(Source!CS221*Source!I221, 2), 2)</f>
        <v>0</v>
      </c>
      <c r="X594">
        <f>IF(Source!BI221&lt;=1,I594, 0)</f>
        <v>2678.35</v>
      </c>
      <c r="Y594">
        <f>IF(Source!BI221=2,I594, 0)</f>
        <v>0</v>
      </c>
      <c r="Z594">
        <f>IF(Source!BI221=3,I594, 0)</f>
        <v>0</v>
      </c>
      <c r="AA594">
        <f>IF(Source!BI221=4,I594, 0)</f>
        <v>0</v>
      </c>
    </row>
    <row r="595" spans="1:27" ht="14.25" x14ac:dyDescent="0.2">
      <c r="A595" s="21"/>
      <c r="B595" s="22"/>
      <c r="C595" s="22" t="s">
        <v>1040</v>
      </c>
      <c r="D595" s="23" t="s">
        <v>1041</v>
      </c>
      <c r="E595" s="10">
        <f>Source!DN220</f>
        <v>91</v>
      </c>
      <c r="F595" s="25"/>
      <c r="G595" s="24"/>
      <c r="H595" s="10"/>
      <c r="I595" s="26">
        <f>SUM(Q589:Q594)</f>
        <v>594.32000000000005</v>
      </c>
      <c r="J595" s="10">
        <f>Source!BZ220</f>
        <v>77</v>
      </c>
      <c r="K595" s="26">
        <f>SUM(R589:R594)</f>
        <v>9328.56</v>
      </c>
    </row>
    <row r="596" spans="1:27" ht="14.25" x14ac:dyDescent="0.2">
      <c r="A596" s="21"/>
      <c r="B596" s="22"/>
      <c r="C596" s="22" t="s">
        <v>1042</v>
      </c>
      <c r="D596" s="23" t="s">
        <v>1041</v>
      </c>
      <c r="E596" s="10">
        <f>Source!DO220</f>
        <v>70</v>
      </c>
      <c r="F596" s="25"/>
      <c r="G596" s="24"/>
      <c r="H596" s="10"/>
      <c r="I596" s="26">
        <f>SUM(S589:S595)</f>
        <v>457.17</v>
      </c>
      <c r="J596" s="10">
        <f>Source!CA220</f>
        <v>44</v>
      </c>
      <c r="K596" s="26">
        <f>SUM(T589:T595)</f>
        <v>5330.6</v>
      </c>
    </row>
    <row r="597" spans="1:27" ht="14.25" x14ac:dyDescent="0.2">
      <c r="A597" s="21"/>
      <c r="B597" s="22"/>
      <c r="C597" s="22" t="s">
        <v>1043</v>
      </c>
      <c r="D597" s="23" t="s">
        <v>1041</v>
      </c>
      <c r="E597" s="10">
        <f>175</f>
        <v>175</v>
      </c>
      <c r="F597" s="25"/>
      <c r="G597" s="24"/>
      <c r="H597" s="10"/>
      <c r="I597" s="26">
        <f>SUM(U589:U596)</f>
        <v>47.95</v>
      </c>
      <c r="J597" s="10">
        <f>167</f>
        <v>167</v>
      </c>
      <c r="K597" s="26">
        <f>SUM(V589:V596)</f>
        <v>45.76</v>
      </c>
    </row>
    <row r="598" spans="1:27" ht="14.25" x14ac:dyDescent="0.2">
      <c r="A598" s="21"/>
      <c r="B598" s="22"/>
      <c r="C598" s="22" t="s">
        <v>1044</v>
      </c>
      <c r="D598" s="23" t="s">
        <v>1045</v>
      </c>
      <c r="E598" s="10">
        <f>Source!AQ220</f>
        <v>20.04</v>
      </c>
      <c r="F598" s="25"/>
      <c r="G598" s="24" t="str">
        <f>Source!DI220</f>
        <v>*1,15</v>
      </c>
      <c r="H598" s="10">
        <f>Source!AV220</f>
        <v>1</v>
      </c>
      <c r="I598" s="26">
        <f>Source!U220</f>
        <v>51.02384399999999</v>
      </c>
      <c r="J598" s="10"/>
      <c r="K598" s="26"/>
    </row>
    <row r="599" spans="1:27" ht="15" x14ac:dyDescent="0.25">
      <c r="A599" s="30"/>
      <c r="B599" s="30"/>
      <c r="C599" s="30"/>
      <c r="D599" s="30"/>
      <c r="E599" s="30"/>
      <c r="F599" s="30"/>
      <c r="G599" s="30"/>
      <c r="H599" s="39">
        <f>I590+I591+I593+I595+I596+I597+SUM(I594:I594)</f>
        <v>5978.32</v>
      </c>
      <c r="I599" s="39"/>
      <c r="J599" s="39">
        <f>K590+K591+K593+K595+K596+K597+SUM(K594:K594)</f>
        <v>41627.600000000006</v>
      </c>
      <c r="K599" s="39"/>
      <c r="O599" s="29">
        <f>I590+I591+I593+I595+I596+I597+SUM(I594:I594)</f>
        <v>5978.32</v>
      </c>
      <c r="P599" s="29">
        <f>K590+K591+K593+K595+K596+K597+SUM(K594:K594)</f>
        <v>41627.600000000006</v>
      </c>
      <c r="X599">
        <f>IF(Source!BI220&lt;=1,I590+I591+I593+I595+I596+I597-0, 0)</f>
        <v>3299.9700000000003</v>
      </c>
      <c r="Y599">
        <f>IF(Source!BI220=2,I590+I591+I593+I595+I596+I597-0, 0)</f>
        <v>0</v>
      </c>
      <c r="Z599">
        <f>IF(Source!BI220=3,I590+I591+I593+I595+I596+I597-0, 0)</f>
        <v>0</v>
      </c>
      <c r="AA599">
        <f>IF(Source!BI220=4,I590+I591+I593+I595+I596+I597,0)</f>
        <v>0</v>
      </c>
    </row>
    <row r="600" spans="1:27" ht="42.75" x14ac:dyDescent="0.2">
      <c r="A600" s="21" t="str">
        <f>Source!E222</f>
        <v>51</v>
      </c>
      <c r="B600" s="22" t="str">
        <f>Source!F222</f>
        <v>3.11-38-1</v>
      </c>
      <c r="C600" s="22" t="str">
        <f>Source!G222</f>
        <v>Устройство пароизоляции из полиэтиленовой пленки в один слой насухо</v>
      </c>
      <c r="D600" s="23" t="str">
        <f>Source!H222</f>
        <v>100 м2</v>
      </c>
      <c r="E600" s="10">
        <f>Source!I222</f>
        <v>0.246</v>
      </c>
      <c r="F600" s="25"/>
      <c r="G600" s="24"/>
      <c r="H600" s="10"/>
      <c r="I600" s="26"/>
      <c r="J600" s="10"/>
      <c r="K600" s="26"/>
      <c r="Q600">
        <f>ROUND((Source!DN222/100)*ROUND((Source!AF222*Source!AV222)*Source!I222, 2), 2)</f>
        <v>11.34</v>
      </c>
      <c r="R600">
        <f>Source!X222</f>
        <v>181.98</v>
      </c>
      <c r="S600">
        <f>ROUND((Source!DO222/100)*ROUND((Source!AF222*Source!AV222)*Source!I222, 2), 2)</f>
        <v>7.63</v>
      </c>
      <c r="T600">
        <f>Source!Y222</f>
        <v>88.97</v>
      </c>
      <c r="U600">
        <f>ROUND((175/100)*ROUND((Source!AE222*Source!AV222)*Source!I222, 2), 2)</f>
        <v>0.11</v>
      </c>
      <c r="V600">
        <f>ROUND((167/100)*ROUND(Source!CS222*Source!I222, 2), 2)</f>
        <v>0.1</v>
      </c>
    </row>
    <row r="601" spans="1:27" ht="14.25" x14ac:dyDescent="0.2">
      <c r="A601" s="21"/>
      <c r="B601" s="22"/>
      <c r="C601" s="22" t="s">
        <v>1036</v>
      </c>
      <c r="D601" s="23"/>
      <c r="E601" s="10"/>
      <c r="F601" s="25">
        <f>Source!AO222</f>
        <v>38.53</v>
      </c>
      <c r="G601" s="24" t="str">
        <f>Source!DG222</f>
        <v>*1,15</v>
      </c>
      <c r="H601" s="10">
        <f>Source!AV222</f>
        <v>1</v>
      </c>
      <c r="I601" s="26">
        <f>ROUND((Source!AF222*Source!AV222)*Source!I222, 2)</f>
        <v>10.9</v>
      </c>
      <c r="J601" s="10">
        <f>IF(Source!BA222&lt;&gt; 0, Source!BA222, 1)</f>
        <v>18.55</v>
      </c>
      <c r="K601" s="26">
        <f>Source!S222</f>
        <v>202.2</v>
      </c>
      <c r="W601">
        <f>I601</f>
        <v>10.9</v>
      </c>
    </row>
    <row r="602" spans="1:27" ht="14.25" x14ac:dyDescent="0.2">
      <c r="A602" s="21"/>
      <c r="B602" s="22"/>
      <c r="C602" s="22" t="s">
        <v>1037</v>
      </c>
      <c r="D602" s="23"/>
      <c r="E602" s="10"/>
      <c r="F602" s="25">
        <f>Source!AM222</f>
        <v>0.92</v>
      </c>
      <c r="G602" s="24" t="str">
        <f>Source!DE222</f>
        <v>*1,25</v>
      </c>
      <c r="H602" s="10">
        <f>Source!AV222</f>
        <v>1</v>
      </c>
      <c r="I602" s="26">
        <f>ROUND((Source!AD222*Source!AV222)*Source!I222, 2)</f>
        <v>0.28000000000000003</v>
      </c>
      <c r="J602" s="10">
        <f>IF(Source!BB222&lt;&gt; 0, Source!BB222, 1)</f>
        <v>7.98</v>
      </c>
      <c r="K602" s="26">
        <f>Source!Q222</f>
        <v>2.2599999999999998</v>
      </c>
    </row>
    <row r="603" spans="1:27" ht="14.25" x14ac:dyDescent="0.2">
      <c r="A603" s="21"/>
      <c r="B603" s="22"/>
      <c r="C603" s="22" t="s">
        <v>1038</v>
      </c>
      <c r="D603" s="23"/>
      <c r="E603" s="10"/>
      <c r="F603" s="25">
        <f>Source!AN222</f>
        <v>0.18</v>
      </c>
      <c r="G603" s="24" t="str">
        <f>Source!DF222</f>
        <v>*1,25</v>
      </c>
      <c r="H603" s="10">
        <f>Source!AV222</f>
        <v>1</v>
      </c>
      <c r="I603" s="27">
        <f>ROUND((Source!AE222*Source!AV222)*Source!I222, 2)</f>
        <v>0.06</v>
      </c>
      <c r="J603" s="10">
        <f>IF(Source!BS222&lt;&gt; 0, Source!BS222, 1)</f>
        <v>1</v>
      </c>
      <c r="K603" s="27">
        <f>Source!R222</f>
        <v>0.06</v>
      </c>
      <c r="W603">
        <f>I603</f>
        <v>0.06</v>
      </c>
    </row>
    <row r="604" spans="1:27" ht="28.5" x14ac:dyDescent="0.2">
      <c r="A604" s="21" t="str">
        <f>Source!E223</f>
        <v>51,1</v>
      </c>
      <c r="B604" s="22" t="str">
        <f>Source!F223</f>
        <v>1.1-1-2493</v>
      </c>
      <c r="C604" s="22" t="str">
        <f>Source!G223</f>
        <v>Пленка полиэтиленовая, толщина 0,2 - 0,3 мм</v>
      </c>
      <c r="D604" s="23" t="str">
        <f>Source!H223</f>
        <v>м2</v>
      </c>
      <c r="E604" s="10">
        <f>Source!I223</f>
        <v>30.110399999999998</v>
      </c>
      <c r="F604" s="25">
        <f>Source!AK223</f>
        <v>8.1300000000000008</v>
      </c>
      <c r="G604" s="28" t="s">
        <v>3</v>
      </c>
      <c r="H604" s="10">
        <f>Source!AW223</f>
        <v>1</v>
      </c>
      <c r="I604" s="26">
        <f>ROUND((Source!AC223*Source!AW223)*Source!I223, 2)+ROUND((Source!AD223*Source!AV223)*Source!I223, 2)+ROUND((Source!AF223*Source!AV223)*Source!I223, 2)</f>
        <v>244.8</v>
      </c>
      <c r="J604" s="10">
        <f>IF(Source!BC223&lt;&gt; 0, Source!BC223, 1)</f>
        <v>0.93</v>
      </c>
      <c r="K604" s="26">
        <f>Source!O223</f>
        <v>227.66</v>
      </c>
      <c r="Q604">
        <f>ROUND((Source!DN223/100)*ROUND((Source!AF223*Source!AV223)*Source!I223, 2), 2)</f>
        <v>0</v>
      </c>
      <c r="R604">
        <f>Source!X223</f>
        <v>0</v>
      </c>
      <c r="S604">
        <f>ROUND((Source!DO223/100)*ROUND((Source!AF223*Source!AV223)*Source!I223, 2), 2)</f>
        <v>0</v>
      </c>
      <c r="T604">
        <f>Source!Y223</f>
        <v>0</v>
      </c>
      <c r="U604">
        <f>ROUND((175/100)*ROUND((Source!AE223*Source!AV223)*Source!I223, 2), 2)</f>
        <v>0</v>
      </c>
      <c r="V604">
        <f>ROUND((167/100)*ROUND(Source!CS223*Source!I223, 2), 2)</f>
        <v>0</v>
      </c>
      <c r="X604">
        <f>IF(Source!BI223&lt;=1,I604, 0)</f>
        <v>244.8</v>
      </c>
      <c r="Y604">
        <f>IF(Source!BI223=2,I604, 0)</f>
        <v>0</v>
      </c>
      <c r="Z604">
        <f>IF(Source!BI223=3,I604, 0)</f>
        <v>0</v>
      </c>
      <c r="AA604">
        <f>IF(Source!BI223=4,I604, 0)</f>
        <v>0</v>
      </c>
    </row>
    <row r="605" spans="1:27" ht="14.25" x14ac:dyDescent="0.2">
      <c r="A605" s="21"/>
      <c r="B605" s="22"/>
      <c r="C605" s="22" t="s">
        <v>1040</v>
      </c>
      <c r="D605" s="23" t="s">
        <v>1041</v>
      </c>
      <c r="E605" s="10">
        <f>Source!DN222</f>
        <v>104</v>
      </c>
      <c r="F605" s="25"/>
      <c r="G605" s="24"/>
      <c r="H605" s="10"/>
      <c r="I605" s="26">
        <f>SUM(Q600:Q604)</f>
        <v>11.34</v>
      </c>
      <c r="J605" s="10">
        <f>Source!BZ222</f>
        <v>90</v>
      </c>
      <c r="K605" s="26">
        <f>SUM(R600:R604)</f>
        <v>181.98</v>
      </c>
    </row>
    <row r="606" spans="1:27" ht="14.25" x14ac:dyDescent="0.2">
      <c r="A606" s="21"/>
      <c r="B606" s="22"/>
      <c r="C606" s="22" t="s">
        <v>1042</v>
      </c>
      <c r="D606" s="23" t="s">
        <v>1041</v>
      </c>
      <c r="E606" s="10">
        <f>Source!DO222</f>
        <v>70</v>
      </c>
      <c r="F606" s="25"/>
      <c r="G606" s="24"/>
      <c r="H606" s="10"/>
      <c r="I606" s="26">
        <f>SUM(S600:S605)</f>
        <v>7.63</v>
      </c>
      <c r="J606" s="10">
        <f>Source!CA222</f>
        <v>44</v>
      </c>
      <c r="K606" s="26">
        <f>SUM(T600:T605)</f>
        <v>88.97</v>
      </c>
    </row>
    <row r="607" spans="1:27" ht="14.25" x14ac:dyDescent="0.2">
      <c r="A607" s="21"/>
      <c r="B607" s="22"/>
      <c r="C607" s="22" t="s">
        <v>1043</v>
      </c>
      <c r="D607" s="23" t="s">
        <v>1041</v>
      </c>
      <c r="E607" s="10">
        <f>175</f>
        <v>175</v>
      </c>
      <c r="F607" s="25"/>
      <c r="G607" s="24"/>
      <c r="H607" s="10"/>
      <c r="I607" s="26">
        <f>SUM(U600:U606)</f>
        <v>0.11</v>
      </c>
      <c r="J607" s="10">
        <f>167</f>
        <v>167</v>
      </c>
      <c r="K607" s="26">
        <f>SUM(V600:V606)</f>
        <v>0.1</v>
      </c>
    </row>
    <row r="608" spans="1:27" ht="14.25" x14ac:dyDescent="0.2">
      <c r="A608" s="21"/>
      <c r="B608" s="22"/>
      <c r="C608" s="22" t="s">
        <v>1044</v>
      </c>
      <c r="D608" s="23" t="s">
        <v>1045</v>
      </c>
      <c r="E608" s="10">
        <f>Source!AQ222</f>
        <v>3.45</v>
      </c>
      <c r="F608" s="25"/>
      <c r="G608" s="24" t="str">
        <f>Source!DI222</f>
        <v>*1,15</v>
      </c>
      <c r="H608" s="10">
        <f>Source!AV222</f>
        <v>1</v>
      </c>
      <c r="I608" s="26">
        <f>Source!U222</f>
        <v>0.9760049999999999</v>
      </c>
      <c r="J608" s="10"/>
      <c r="K608" s="26"/>
    </row>
    <row r="609" spans="1:27" ht="15" x14ac:dyDescent="0.25">
      <c r="A609" s="30"/>
      <c r="B609" s="30"/>
      <c r="C609" s="30"/>
      <c r="D609" s="30"/>
      <c r="E609" s="30"/>
      <c r="F609" s="30"/>
      <c r="G609" s="30"/>
      <c r="H609" s="39">
        <f>I601+I602+I605+I606+I607+SUM(I604:I604)</f>
        <v>275.06</v>
      </c>
      <c r="I609" s="39"/>
      <c r="J609" s="39">
        <f>K601+K602+K605+K606+K607+SUM(K604:K604)</f>
        <v>703.17</v>
      </c>
      <c r="K609" s="39"/>
      <c r="O609" s="29">
        <f>I601+I602+I605+I606+I607+SUM(I604:I604)</f>
        <v>275.06</v>
      </c>
      <c r="P609" s="29">
        <f>K601+K602+K605+K606+K607+SUM(K604:K604)</f>
        <v>703.17</v>
      </c>
      <c r="X609">
        <f>IF(Source!BI222&lt;=1,I601+I602+I605+I606+I607-0, 0)</f>
        <v>30.259999999999998</v>
      </c>
      <c r="Y609">
        <f>IF(Source!BI222=2,I601+I602+I605+I606+I607-0, 0)</f>
        <v>0</v>
      </c>
      <c r="Z609">
        <f>IF(Source!BI222=3,I601+I602+I605+I606+I607-0, 0)</f>
        <v>0</v>
      </c>
      <c r="AA609">
        <f>IF(Source!BI222=4,I601+I602+I605+I606+I607,0)</f>
        <v>0</v>
      </c>
    </row>
    <row r="610" spans="1:27" ht="28.5" x14ac:dyDescent="0.2">
      <c r="A610" s="21" t="str">
        <f>Source!E224</f>
        <v>52</v>
      </c>
      <c r="B610" s="22" t="str">
        <f>Source!F224</f>
        <v>3.11-10-1</v>
      </c>
      <c r="C610" s="22" t="str">
        <f>Source!G224</f>
        <v>Устройство стяжек цементных толщиной 20 мм</v>
      </c>
      <c r="D610" s="23" t="str">
        <f>Source!H224</f>
        <v>100 м2 стяжки</v>
      </c>
      <c r="E610" s="10">
        <f>Source!I224</f>
        <v>0.246</v>
      </c>
      <c r="F610" s="25"/>
      <c r="G610" s="24"/>
      <c r="H610" s="10"/>
      <c r="I610" s="26"/>
      <c r="J610" s="10"/>
      <c r="K610" s="26"/>
      <c r="Q610">
        <f>ROUND((Source!DN224/100)*ROUND((Source!AF224*Source!AV224)*Source!I224, 2), 2)</f>
        <v>71.459999999999994</v>
      </c>
      <c r="R610">
        <f>Source!X224</f>
        <v>1147.08</v>
      </c>
      <c r="S610">
        <f>ROUND((Source!DO224/100)*ROUND((Source!AF224*Source!AV224)*Source!I224, 2), 2)</f>
        <v>48.1</v>
      </c>
      <c r="T610">
        <f>Source!Y224</f>
        <v>560.79</v>
      </c>
      <c r="U610">
        <f>ROUND((175/100)*ROUND((Source!AE224*Source!AV224)*Source!I224, 2), 2)</f>
        <v>0.18</v>
      </c>
      <c r="V610">
        <f>ROUND((167/100)*ROUND(Source!CS224*Source!I224, 2), 2)</f>
        <v>0.17</v>
      </c>
    </row>
    <row r="611" spans="1:27" ht="14.25" x14ac:dyDescent="0.2">
      <c r="A611" s="21"/>
      <c r="B611" s="22"/>
      <c r="C611" s="22" t="s">
        <v>1036</v>
      </c>
      <c r="D611" s="23"/>
      <c r="E611" s="10"/>
      <c r="F611" s="25">
        <f>Source!AO224</f>
        <v>242.87</v>
      </c>
      <c r="G611" s="24" t="str">
        <f>Source!DG224</f>
        <v>*1,15</v>
      </c>
      <c r="H611" s="10">
        <f>Source!AV224</f>
        <v>1</v>
      </c>
      <c r="I611" s="26">
        <f>ROUND((Source!AF224*Source!AV224)*Source!I224, 2)</f>
        <v>68.709999999999994</v>
      </c>
      <c r="J611" s="10">
        <f>IF(Source!BA224&lt;&gt; 0, Source!BA224, 1)</f>
        <v>18.55</v>
      </c>
      <c r="K611" s="26">
        <f>Source!S224</f>
        <v>1274.53</v>
      </c>
      <c r="W611">
        <f>I611</f>
        <v>68.709999999999994</v>
      </c>
    </row>
    <row r="612" spans="1:27" ht="14.25" x14ac:dyDescent="0.2">
      <c r="A612" s="21"/>
      <c r="B612" s="22"/>
      <c r="C612" s="22" t="s">
        <v>1037</v>
      </c>
      <c r="D612" s="23"/>
      <c r="E612" s="10"/>
      <c r="F612" s="25">
        <f>Source!AM224</f>
        <v>12.59</v>
      </c>
      <c r="G612" s="24" t="str">
        <f>Source!DE224</f>
        <v>*1,25</v>
      </c>
      <c r="H612" s="10">
        <f>Source!AV224</f>
        <v>1</v>
      </c>
      <c r="I612" s="26">
        <f>ROUND((Source!AD224*Source!AV224)*Source!I224, 2)</f>
        <v>3.87</v>
      </c>
      <c r="J612" s="10">
        <f>IF(Source!BB224&lt;&gt; 0, Source!BB224, 1)</f>
        <v>1.33</v>
      </c>
      <c r="K612" s="26">
        <f>Source!Q224</f>
        <v>5.15</v>
      </c>
    </row>
    <row r="613" spans="1:27" ht="14.25" x14ac:dyDescent="0.2">
      <c r="A613" s="21"/>
      <c r="B613" s="22"/>
      <c r="C613" s="22" t="s">
        <v>1038</v>
      </c>
      <c r="D613" s="23"/>
      <c r="E613" s="10"/>
      <c r="F613" s="25">
        <f>Source!AN224</f>
        <v>0.31</v>
      </c>
      <c r="G613" s="24" t="str">
        <f>Source!DF224</f>
        <v>*1,25</v>
      </c>
      <c r="H613" s="10">
        <f>Source!AV224</f>
        <v>1</v>
      </c>
      <c r="I613" s="27">
        <f>ROUND((Source!AE224*Source!AV224)*Source!I224, 2)</f>
        <v>0.1</v>
      </c>
      <c r="J613" s="10">
        <f>IF(Source!BS224&lt;&gt; 0, Source!BS224, 1)</f>
        <v>1</v>
      </c>
      <c r="K613" s="27">
        <f>Source!R224</f>
        <v>0.1</v>
      </c>
      <c r="W613">
        <f>I613</f>
        <v>0.1</v>
      </c>
    </row>
    <row r="614" spans="1:27" ht="14.25" x14ac:dyDescent="0.2">
      <c r="A614" s="21"/>
      <c r="B614" s="22"/>
      <c r="C614" s="22" t="s">
        <v>1039</v>
      </c>
      <c r="D614" s="23"/>
      <c r="E614" s="10"/>
      <c r="F614" s="25">
        <f>Source!AL224</f>
        <v>24.75</v>
      </c>
      <c r="G614" s="24" t="str">
        <f>Source!DD224</f>
        <v/>
      </c>
      <c r="H614" s="10">
        <f>Source!AW224</f>
        <v>1</v>
      </c>
      <c r="I614" s="26">
        <f>ROUND((Source!AC224*Source!AW224)*Source!I224, 2)</f>
        <v>6.09</v>
      </c>
      <c r="J614" s="10">
        <f>IF(Source!BC224&lt;&gt; 0, Source!BC224, 1)</f>
        <v>4.24</v>
      </c>
      <c r="K614" s="26">
        <f>Source!P224</f>
        <v>25.82</v>
      </c>
    </row>
    <row r="615" spans="1:27" ht="14.25" x14ac:dyDescent="0.2">
      <c r="A615" s="21" t="str">
        <f>Source!E225</f>
        <v>52,1</v>
      </c>
      <c r="B615" s="22" t="str">
        <f>Source!F225</f>
        <v>1.3-2-6</v>
      </c>
      <c r="C615" s="22" t="str">
        <f>Source!G225</f>
        <v>Растворы цементные, марка 150</v>
      </c>
      <c r="D615" s="23" t="str">
        <f>Source!H225</f>
        <v>м3</v>
      </c>
      <c r="E615" s="10">
        <f>Source!I225</f>
        <v>0.50183999999999995</v>
      </c>
      <c r="F615" s="25">
        <f>Source!AK225</f>
        <v>478.96</v>
      </c>
      <c r="G615" s="28" t="s">
        <v>3</v>
      </c>
      <c r="H615" s="10">
        <f>Source!AW225</f>
        <v>1</v>
      </c>
      <c r="I615" s="26">
        <f>ROUND((Source!AC225*Source!AW225)*Source!I225, 2)+ROUND((Source!AD225*Source!AV225)*Source!I225, 2)+ROUND((Source!AF225*Source!AV225)*Source!I225, 2)</f>
        <v>240.36</v>
      </c>
      <c r="J615" s="10">
        <f>IF(Source!BC225&lt;&gt; 0, Source!BC225, 1)</f>
        <v>6.54</v>
      </c>
      <c r="K615" s="26">
        <f>Source!O225</f>
        <v>1571.96</v>
      </c>
      <c r="Q615">
        <f>ROUND((Source!DN225/100)*ROUND((Source!AF225*Source!AV225)*Source!I225, 2), 2)</f>
        <v>0</v>
      </c>
      <c r="R615">
        <f>Source!X225</f>
        <v>0</v>
      </c>
      <c r="S615">
        <f>ROUND((Source!DO225/100)*ROUND((Source!AF225*Source!AV225)*Source!I225, 2), 2)</f>
        <v>0</v>
      </c>
      <c r="T615">
        <f>Source!Y225</f>
        <v>0</v>
      </c>
      <c r="U615">
        <f>ROUND((175/100)*ROUND((Source!AE225*Source!AV225)*Source!I225, 2), 2)</f>
        <v>0</v>
      </c>
      <c r="V615">
        <f>ROUND((167/100)*ROUND(Source!CS225*Source!I225, 2), 2)</f>
        <v>0</v>
      </c>
      <c r="X615">
        <f>IF(Source!BI225&lt;=1,I615, 0)</f>
        <v>240.36</v>
      </c>
      <c r="Y615">
        <f>IF(Source!BI225=2,I615, 0)</f>
        <v>0</v>
      </c>
      <c r="Z615">
        <f>IF(Source!BI225=3,I615, 0)</f>
        <v>0</v>
      </c>
      <c r="AA615">
        <f>IF(Source!BI225=4,I615, 0)</f>
        <v>0</v>
      </c>
    </row>
    <row r="616" spans="1:27" ht="14.25" x14ac:dyDescent="0.2">
      <c r="A616" s="21"/>
      <c r="B616" s="22"/>
      <c r="C616" s="22" t="s">
        <v>1040</v>
      </c>
      <c r="D616" s="23" t="s">
        <v>1041</v>
      </c>
      <c r="E616" s="10">
        <f>Source!DN224</f>
        <v>104</v>
      </c>
      <c r="F616" s="25"/>
      <c r="G616" s="24"/>
      <c r="H616" s="10"/>
      <c r="I616" s="26">
        <f>SUM(Q610:Q615)</f>
        <v>71.459999999999994</v>
      </c>
      <c r="J616" s="10">
        <f>Source!BZ224</f>
        <v>90</v>
      </c>
      <c r="K616" s="26">
        <f>SUM(R610:R615)</f>
        <v>1147.08</v>
      </c>
    </row>
    <row r="617" spans="1:27" ht="14.25" x14ac:dyDescent="0.2">
      <c r="A617" s="21"/>
      <c r="B617" s="22"/>
      <c r="C617" s="22" t="s">
        <v>1042</v>
      </c>
      <c r="D617" s="23" t="s">
        <v>1041</v>
      </c>
      <c r="E617" s="10">
        <f>Source!DO224</f>
        <v>70</v>
      </c>
      <c r="F617" s="25"/>
      <c r="G617" s="24"/>
      <c r="H617" s="10"/>
      <c r="I617" s="26">
        <f>SUM(S610:S616)</f>
        <v>48.1</v>
      </c>
      <c r="J617" s="10">
        <f>Source!CA224</f>
        <v>44</v>
      </c>
      <c r="K617" s="26">
        <f>SUM(T610:T616)</f>
        <v>560.79</v>
      </c>
    </row>
    <row r="618" spans="1:27" ht="14.25" x14ac:dyDescent="0.2">
      <c r="A618" s="21"/>
      <c r="B618" s="22"/>
      <c r="C618" s="22" t="s">
        <v>1043</v>
      </c>
      <c r="D618" s="23" t="s">
        <v>1041</v>
      </c>
      <c r="E618" s="10">
        <f>175</f>
        <v>175</v>
      </c>
      <c r="F618" s="25"/>
      <c r="G618" s="24"/>
      <c r="H618" s="10"/>
      <c r="I618" s="26">
        <f>SUM(U610:U617)</f>
        <v>0.18</v>
      </c>
      <c r="J618" s="10">
        <f>167</f>
        <v>167</v>
      </c>
      <c r="K618" s="26">
        <f>SUM(V610:V617)</f>
        <v>0.17</v>
      </c>
    </row>
    <row r="619" spans="1:27" ht="14.25" x14ac:dyDescent="0.2">
      <c r="A619" s="21"/>
      <c r="B619" s="22"/>
      <c r="C619" s="22" t="s">
        <v>1044</v>
      </c>
      <c r="D619" s="23" t="s">
        <v>1045</v>
      </c>
      <c r="E619" s="10">
        <f>Source!AQ224</f>
        <v>23.33</v>
      </c>
      <c r="F619" s="25"/>
      <c r="G619" s="24" t="str">
        <f>Source!DI224</f>
        <v>*1,15</v>
      </c>
      <c r="H619" s="10">
        <f>Source!AV224</f>
        <v>1</v>
      </c>
      <c r="I619" s="26">
        <f>Source!U224</f>
        <v>6.6000569999999987</v>
      </c>
      <c r="J619" s="10"/>
      <c r="K619" s="26"/>
    </row>
    <row r="620" spans="1:27" ht="15" x14ac:dyDescent="0.25">
      <c r="A620" s="30"/>
      <c r="B620" s="30"/>
      <c r="C620" s="30"/>
      <c r="D620" s="30"/>
      <c r="E620" s="30"/>
      <c r="F620" s="30"/>
      <c r="G620" s="30"/>
      <c r="H620" s="39">
        <f>I611+I612+I614+I616+I617+I618+SUM(I615:I615)</f>
        <v>438.77</v>
      </c>
      <c r="I620" s="39"/>
      <c r="J620" s="39">
        <f>K611+K612+K614+K616+K617+K618+SUM(K615:K615)</f>
        <v>4585.5</v>
      </c>
      <c r="K620" s="39"/>
      <c r="O620" s="29">
        <f>I611+I612+I614+I616+I617+I618+SUM(I615:I615)</f>
        <v>438.77</v>
      </c>
      <c r="P620" s="29">
        <f>K611+K612+K614+K616+K617+K618+SUM(K615:K615)</f>
        <v>4585.5</v>
      </c>
      <c r="X620">
        <f>IF(Source!BI224&lt;=1,I611+I612+I614+I616+I617+I618-0, 0)</f>
        <v>198.41</v>
      </c>
      <c r="Y620">
        <f>IF(Source!BI224=2,I611+I612+I614+I616+I617+I618-0, 0)</f>
        <v>0</v>
      </c>
      <c r="Z620">
        <f>IF(Source!BI224=3,I611+I612+I614+I616+I617+I618-0, 0)</f>
        <v>0</v>
      </c>
      <c r="AA620">
        <f>IF(Source!BI224=4,I611+I612+I614+I616+I617+I618,0)</f>
        <v>0</v>
      </c>
    </row>
    <row r="621" spans="1:27" ht="42.75" x14ac:dyDescent="0.2">
      <c r="A621" s="21" t="str">
        <f>Source!E226</f>
        <v>53</v>
      </c>
      <c r="B621" s="22" t="str">
        <f>Source!F226</f>
        <v>3.11-10-2</v>
      </c>
      <c r="C621" s="22" t="str">
        <f>Source!G226</f>
        <v>Добавляется или исключается на каждые 5 мм изменения толщины стяжки к позиции 3.11-10-1</v>
      </c>
      <c r="D621" s="23" t="str">
        <f>Source!H226</f>
        <v>100 м2 стяжки</v>
      </c>
      <c r="E621" s="10">
        <f>Source!I226</f>
        <v>0.246</v>
      </c>
      <c r="F621" s="25"/>
      <c r="G621" s="24"/>
      <c r="H621" s="10"/>
      <c r="I621" s="26"/>
      <c r="J621" s="10"/>
      <c r="K621" s="26"/>
      <c r="Q621">
        <f>ROUND((Source!DN226/100)*ROUND((Source!AF226*Source!AV226)*Source!I226, 2), 2)</f>
        <v>5.29</v>
      </c>
      <c r="R621">
        <f>Source!X226</f>
        <v>85.01</v>
      </c>
      <c r="S621">
        <f>ROUND((Source!DO226/100)*ROUND((Source!AF226*Source!AV226)*Source!I226, 2), 2)</f>
        <v>3.56</v>
      </c>
      <c r="T621">
        <f>Source!Y226</f>
        <v>41.56</v>
      </c>
      <c r="U621">
        <f>ROUND((175/100)*ROUND((Source!AE226*Source!AV226)*Source!I226, 2), 2)</f>
        <v>0.18</v>
      </c>
      <c r="V621">
        <f>ROUND((167/100)*ROUND(Source!CS226*Source!I226, 2), 2)</f>
        <v>0.17</v>
      </c>
    </row>
    <row r="622" spans="1:27" ht="14.25" x14ac:dyDescent="0.2">
      <c r="A622" s="21"/>
      <c r="B622" s="22"/>
      <c r="C622" s="22" t="s">
        <v>1036</v>
      </c>
      <c r="D622" s="23"/>
      <c r="E622" s="10"/>
      <c r="F622" s="25">
        <f>Source!AO226</f>
        <v>4.5</v>
      </c>
      <c r="G622" s="24" t="str">
        <f>Source!DG226</f>
        <v>*1,15)*4</v>
      </c>
      <c r="H622" s="10">
        <f>Source!AV226</f>
        <v>1</v>
      </c>
      <c r="I622" s="26">
        <f>ROUND((Source!AF226*Source!AV226)*Source!I226, 2)</f>
        <v>5.09</v>
      </c>
      <c r="J622" s="10">
        <f>IF(Source!BA226&lt;&gt; 0, Source!BA226, 1)</f>
        <v>18.55</v>
      </c>
      <c r="K622" s="26">
        <f>Source!S226</f>
        <v>94.46</v>
      </c>
      <c r="W622">
        <f>I622</f>
        <v>5.09</v>
      </c>
    </row>
    <row r="623" spans="1:27" ht="14.25" x14ac:dyDescent="0.2">
      <c r="A623" s="21"/>
      <c r="B623" s="22"/>
      <c r="C623" s="22" t="s">
        <v>1037</v>
      </c>
      <c r="D623" s="23"/>
      <c r="E623" s="10"/>
      <c r="F623" s="25">
        <f>Source!AM226</f>
        <v>3.22</v>
      </c>
      <c r="G623" s="24" t="str">
        <f>Source!DE226</f>
        <v>*1,25)*4</v>
      </c>
      <c r="H623" s="10">
        <f>Source!AV226</f>
        <v>1</v>
      </c>
      <c r="I623" s="26">
        <f>ROUND((Source!AD226*Source!AV226)*Source!I226, 2)</f>
        <v>3.96</v>
      </c>
      <c r="J623" s="10">
        <f>IF(Source!BB226&lt;&gt; 0, Source!BB226, 1)</f>
        <v>1.33</v>
      </c>
      <c r="K623" s="26">
        <f>Source!Q226</f>
        <v>5.27</v>
      </c>
    </row>
    <row r="624" spans="1:27" ht="14.25" x14ac:dyDescent="0.2">
      <c r="A624" s="21"/>
      <c r="B624" s="22"/>
      <c r="C624" s="22" t="s">
        <v>1038</v>
      </c>
      <c r="D624" s="23"/>
      <c r="E624" s="10"/>
      <c r="F624" s="25">
        <f>Source!AN226</f>
        <v>0.08</v>
      </c>
      <c r="G624" s="24" t="str">
        <f>Source!DF226</f>
        <v>*1,25)*4</v>
      </c>
      <c r="H624" s="10">
        <f>Source!AV226</f>
        <v>1</v>
      </c>
      <c r="I624" s="27">
        <f>ROUND((Source!AE226*Source!AV226)*Source!I226, 2)</f>
        <v>0.1</v>
      </c>
      <c r="J624" s="10">
        <f>IF(Source!BS226&lt;&gt; 0, Source!BS226, 1)</f>
        <v>1</v>
      </c>
      <c r="K624" s="27">
        <f>Source!R226</f>
        <v>0.1</v>
      </c>
      <c r="W624">
        <f>I624</f>
        <v>0.1</v>
      </c>
    </row>
    <row r="625" spans="1:27" ht="14.25" x14ac:dyDescent="0.2">
      <c r="A625" s="21" t="str">
        <f>Source!E227</f>
        <v>53,1</v>
      </c>
      <c r="B625" s="22" t="str">
        <f>Source!F227</f>
        <v>1.3-2-6</v>
      </c>
      <c r="C625" s="22" t="str">
        <f>Source!G227</f>
        <v>Растворы цементные, марка 150</v>
      </c>
      <c r="D625" s="23" t="str">
        <f>Source!H227</f>
        <v>м3</v>
      </c>
      <c r="E625" s="10">
        <f>Source!I227</f>
        <v>2.0073599999999998</v>
      </c>
      <c r="F625" s="25">
        <f>Source!AK227</f>
        <v>478.96</v>
      </c>
      <c r="G625" s="28" t="s">
        <v>3</v>
      </c>
      <c r="H625" s="10">
        <f>Source!AW227</f>
        <v>1</v>
      </c>
      <c r="I625" s="26">
        <f>ROUND((Source!AC227*Source!AW227)*Source!I227, 2)+ROUND((Source!AD227*Source!AV227)*Source!I227, 2)+ROUND((Source!AF227*Source!AV227)*Source!I227, 2)</f>
        <v>961.45</v>
      </c>
      <c r="J625" s="10">
        <f>IF(Source!BC227&lt;&gt; 0, Source!BC227, 1)</f>
        <v>6.54</v>
      </c>
      <c r="K625" s="26">
        <f>Source!O227</f>
        <v>6287.85</v>
      </c>
      <c r="Q625">
        <f>ROUND((Source!DN227/100)*ROUND((Source!AF227*Source!AV227)*Source!I227, 2), 2)</f>
        <v>0</v>
      </c>
      <c r="R625">
        <f>Source!X227</f>
        <v>0</v>
      </c>
      <c r="S625">
        <f>ROUND((Source!DO227/100)*ROUND((Source!AF227*Source!AV227)*Source!I227, 2), 2)</f>
        <v>0</v>
      </c>
      <c r="T625">
        <f>Source!Y227</f>
        <v>0</v>
      </c>
      <c r="U625">
        <f>ROUND((175/100)*ROUND((Source!AE227*Source!AV227)*Source!I227, 2), 2)</f>
        <v>0</v>
      </c>
      <c r="V625">
        <f>ROUND((167/100)*ROUND(Source!CS227*Source!I227, 2), 2)</f>
        <v>0</v>
      </c>
      <c r="X625">
        <f>IF(Source!BI227&lt;=1,I625, 0)</f>
        <v>961.45</v>
      </c>
      <c r="Y625">
        <f>IF(Source!BI227=2,I625, 0)</f>
        <v>0</v>
      </c>
      <c r="Z625">
        <f>IF(Source!BI227=3,I625, 0)</f>
        <v>0</v>
      </c>
      <c r="AA625">
        <f>IF(Source!BI227=4,I625, 0)</f>
        <v>0</v>
      </c>
    </row>
    <row r="626" spans="1:27" ht="14.25" x14ac:dyDescent="0.2">
      <c r="A626" s="21"/>
      <c r="B626" s="22"/>
      <c r="C626" s="22" t="s">
        <v>1040</v>
      </c>
      <c r="D626" s="23" t="s">
        <v>1041</v>
      </c>
      <c r="E626" s="10">
        <f>Source!DN226</f>
        <v>104</v>
      </c>
      <c r="F626" s="25"/>
      <c r="G626" s="24"/>
      <c r="H626" s="10"/>
      <c r="I626" s="26">
        <f>SUM(Q621:Q625)</f>
        <v>5.29</v>
      </c>
      <c r="J626" s="10">
        <f>Source!BZ226</f>
        <v>90</v>
      </c>
      <c r="K626" s="26">
        <f>SUM(R621:R625)</f>
        <v>85.01</v>
      </c>
    </row>
    <row r="627" spans="1:27" ht="14.25" x14ac:dyDescent="0.2">
      <c r="A627" s="21"/>
      <c r="B627" s="22"/>
      <c r="C627" s="22" t="s">
        <v>1042</v>
      </c>
      <c r="D627" s="23" t="s">
        <v>1041</v>
      </c>
      <c r="E627" s="10">
        <f>Source!DO226</f>
        <v>70</v>
      </c>
      <c r="F627" s="25"/>
      <c r="G627" s="24"/>
      <c r="H627" s="10"/>
      <c r="I627" s="26">
        <f>SUM(S621:S626)</f>
        <v>3.56</v>
      </c>
      <c r="J627" s="10">
        <f>Source!CA226</f>
        <v>44</v>
      </c>
      <c r="K627" s="26">
        <f>SUM(T621:T626)</f>
        <v>41.56</v>
      </c>
    </row>
    <row r="628" spans="1:27" ht="14.25" x14ac:dyDescent="0.2">
      <c r="A628" s="21"/>
      <c r="B628" s="22"/>
      <c r="C628" s="22" t="s">
        <v>1043</v>
      </c>
      <c r="D628" s="23" t="s">
        <v>1041</v>
      </c>
      <c r="E628" s="10">
        <f>175</f>
        <v>175</v>
      </c>
      <c r="F628" s="25"/>
      <c r="G628" s="24"/>
      <c r="H628" s="10"/>
      <c r="I628" s="26">
        <f>SUM(U621:U627)</f>
        <v>0.18</v>
      </c>
      <c r="J628" s="10">
        <f>167</f>
        <v>167</v>
      </c>
      <c r="K628" s="26">
        <f>SUM(V621:V627)</f>
        <v>0.17</v>
      </c>
    </row>
    <row r="629" spans="1:27" ht="14.25" x14ac:dyDescent="0.2">
      <c r="A629" s="21"/>
      <c r="B629" s="22"/>
      <c r="C629" s="22" t="s">
        <v>1044</v>
      </c>
      <c r="D629" s="23" t="s">
        <v>1045</v>
      </c>
      <c r="E629" s="10">
        <f>Source!AQ226</f>
        <v>0.44</v>
      </c>
      <c r="F629" s="25"/>
      <c r="G629" s="24" t="str">
        <f>Source!DI226</f>
        <v>*1,15)*4</v>
      </c>
      <c r="H629" s="10">
        <f>Source!AV226</f>
        <v>1</v>
      </c>
      <c r="I629" s="26">
        <f>Source!U226</f>
        <v>0.49790400000000001</v>
      </c>
      <c r="J629" s="10"/>
      <c r="K629" s="26"/>
    </row>
    <row r="630" spans="1:27" ht="15" x14ac:dyDescent="0.25">
      <c r="A630" s="30"/>
      <c r="B630" s="30"/>
      <c r="C630" s="30"/>
      <c r="D630" s="30"/>
      <c r="E630" s="30"/>
      <c r="F630" s="30"/>
      <c r="G630" s="30"/>
      <c r="H630" s="39">
        <f>I622+I623+I626+I627+I628+SUM(I625:I625)</f>
        <v>979.53000000000009</v>
      </c>
      <c r="I630" s="39"/>
      <c r="J630" s="39">
        <f>K622+K623+K626+K627+K628+SUM(K625:K625)</f>
        <v>6514.3200000000006</v>
      </c>
      <c r="K630" s="39"/>
      <c r="O630" s="29">
        <f>I622+I623+I626+I627+I628+SUM(I625:I625)</f>
        <v>979.53000000000009</v>
      </c>
      <c r="P630" s="29">
        <f>K622+K623+K626+K627+K628+SUM(K625:K625)</f>
        <v>6514.3200000000006</v>
      </c>
      <c r="X630">
        <f>IF(Source!BI226&lt;=1,I622+I623+I626+I627+I628-0, 0)</f>
        <v>18.079999999999998</v>
      </c>
      <c r="Y630">
        <f>IF(Source!BI226=2,I622+I623+I626+I627+I628-0, 0)</f>
        <v>0</v>
      </c>
      <c r="Z630">
        <f>IF(Source!BI226=3,I622+I623+I626+I627+I628-0, 0)</f>
        <v>0</v>
      </c>
      <c r="AA630">
        <f>IF(Source!BI226=4,I622+I623+I626+I627+I628,0)</f>
        <v>0</v>
      </c>
    </row>
    <row r="631" spans="1:27" ht="28.5" x14ac:dyDescent="0.2">
      <c r="A631" s="21" t="str">
        <f>Source!E228</f>
        <v>54</v>
      </c>
      <c r="B631" s="22" t="str">
        <f>Source!F228</f>
        <v>3.6-6-10</v>
      </c>
      <c r="C631" s="22" t="str">
        <f>Source!G228</f>
        <v>Армирование подстилающих слоев и набетонок</v>
      </c>
      <c r="D631" s="23" t="str">
        <f>Source!H228</f>
        <v>1 Т</v>
      </c>
      <c r="E631" s="10">
        <f>Source!I228</f>
        <v>6.8900000000000003E-2</v>
      </c>
      <c r="F631" s="25"/>
      <c r="G631" s="24"/>
      <c r="H631" s="10"/>
      <c r="I631" s="26"/>
      <c r="J631" s="10"/>
      <c r="K631" s="26"/>
      <c r="Q631">
        <f>ROUND((Source!DN228/100)*ROUND((Source!AF228*Source!AV228)*Source!I228, 2), 2)</f>
        <v>9.07</v>
      </c>
      <c r="R631">
        <f>Source!X228</f>
        <v>142.52000000000001</v>
      </c>
      <c r="S631">
        <f>ROUND((Source!DO228/100)*ROUND((Source!AF228*Source!AV228)*Source!I228, 2), 2)</f>
        <v>7.47</v>
      </c>
      <c r="T631">
        <f>Source!Y228</f>
        <v>87.1</v>
      </c>
      <c r="U631">
        <f>ROUND((175/100)*ROUND((Source!AE228*Source!AV228)*Source!I228, 2), 2)</f>
        <v>1.1000000000000001</v>
      </c>
      <c r="V631">
        <f>ROUND((167/100)*ROUND(Source!CS228*Source!I228, 2), 2)</f>
        <v>1.05</v>
      </c>
    </row>
    <row r="632" spans="1:27" ht="14.25" x14ac:dyDescent="0.2">
      <c r="A632" s="21"/>
      <c r="B632" s="22"/>
      <c r="C632" s="22" t="s">
        <v>1036</v>
      </c>
      <c r="D632" s="23"/>
      <c r="E632" s="10"/>
      <c r="F632" s="25">
        <f>Source!AO228</f>
        <v>134.68</v>
      </c>
      <c r="G632" s="24" t="str">
        <f>Source!DG228</f>
        <v>*1,15</v>
      </c>
      <c r="H632" s="10">
        <f>Source!AV228</f>
        <v>1</v>
      </c>
      <c r="I632" s="26">
        <f>ROUND((Source!AF228*Source!AV228)*Source!I228, 2)</f>
        <v>10.67</v>
      </c>
      <c r="J632" s="10">
        <f>IF(Source!BA228&lt;&gt; 0, Source!BA228, 1)</f>
        <v>18.55</v>
      </c>
      <c r="K632" s="26">
        <f>Source!S228</f>
        <v>197.95</v>
      </c>
      <c r="W632">
        <f>I632</f>
        <v>10.67</v>
      </c>
    </row>
    <row r="633" spans="1:27" ht="14.25" x14ac:dyDescent="0.2">
      <c r="A633" s="21"/>
      <c r="B633" s="22"/>
      <c r="C633" s="22" t="s">
        <v>1037</v>
      </c>
      <c r="D633" s="23"/>
      <c r="E633" s="10"/>
      <c r="F633" s="25">
        <f>Source!AM228</f>
        <v>30.68</v>
      </c>
      <c r="G633" s="24" t="str">
        <f>Source!DE228</f>
        <v>*1,25</v>
      </c>
      <c r="H633" s="10">
        <f>Source!AV228</f>
        <v>1</v>
      </c>
      <c r="I633" s="26">
        <f>ROUND((Source!AD228*Source!AV228)*Source!I228, 2)</f>
        <v>2.64</v>
      </c>
      <c r="J633" s="10">
        <f>IF(Source!BB228&lt;&gt; 0, Source!BB228, 1)</f>
        <v>7.97</v>
      </c>
      <c r="K633" s="26">
        <f>Source!Q228</f>
        <v>21.06</v>
      </c>
    </row>
    <row r="634" spans="1:27" ht="14.25" x14ac:dyDescent="0.2">
      <c r="A634" s="21"/>
      <c r="B634" s="22"/>
      <c r="C634" s="22" t="s">
        <v>1038</v>
      </c>
      <c r="D634" s="23"/>
      <c r="E634" s="10"/>
      <c r="F634" s="25">
        <f>Source!AN228</f>
        <v>7.37</v>
      </c>
      <c r="G634" s="24" t="str">
        <f>Source!DF228</f>
        <v>*1,25</v>
      </c>
      <c r="H634" s="10">
        <f>Source!AV228</f>
        <v>1</v>
      </c>
      <c r="I634" s="27">
        <f>ROUND((Source!AE228*Source!AV228)*Source!I228, 2)</f>
        <v>0.63</v>
      </c>
      <c r="J634" s="10">
        <f>IF(Source!BS228&lt;&gt; 0, Source!BS228, 1)</f>
        <v>1</v>
      </c>
      <c r="K634" s="27">
        <f>Source!R228</f>
        <v>0.63</v>
      </c>
      <c r="W634">
        <f>I634</f>
        <v>0.63</v>
      </c>
    </row>
    <row r="635" spans="1:27" ht="14.25" x14ac:dyDescent="0.2">
      <c r="A635" s="21"/>
      <c r="B635" s="22"/>
      <c r="C635" s="22" t="s">
        <v>1039</v>
      </c>
      <c r="D635" s="23"/>
      <c r="E635" s="10"/>
      <c r="F635" s="25">
        <f>Source!AL228</f>
        <v>258.91000000000003</v>
      </c>
      <c r="G635" s="24" t="str">
        <f>Source!DD228</f>
        <v/>
      </c>
      <c r="H635" s="10">
        <f>Source!AW228</f>
        <v>1</v>
      </c>
      <c r="I635" s="26">
        <f>ROUND((Source!AC228*Source!AW228)*Source!I228, 2)</f>
        <v>17.84</v>
      </c>
      <c r="J635" s="10">
        <f>IF(Source!BC228&lt;&gt; 0, Source!BC228, 1)</f>
        <v>5.39</v>
      </c>
      <c r="K635" s="26">
        <f>Source!P228</f>
        <v>96.15</v>
      </c>
    </row>
    <row r="636" spans="1:27" ht="57" x14ac:dyDescent="0.2">
      <c r="A636" s="21" t="str">
        <f>Source!E229</f>
        <v>54,1</v>
      </c>
      <c r="B636" s="22" t="str">
        <f>Source!F229</f>
        <v>1.3-4-75</v>
      </c>
      <c r="C636" s="22" t="str">
        <f>Source!G229</f>
        <v>Каркасы и сетки арматурные плоские, собранные и сваренные (связанные) в арматурные изделия, класс ВР-I, диаметр 5 мм</v>
      </c>
      <c r="D636" s="23" t="str">
        <f>Source!H229</f>
        <v>т</v>
      </c>
      <c r="E636" s="10">
        <f>Source!I229</f>
        <v>6.8900000000000003E-2</v>
      </c>
      <c r="F636" s="25">
        <f>Source!AK229</f>
        <v>9733.52</v>
      </c>
      <c r="G636" s="28" t="s">
        <v>3</v>
      </c>
      <c r="H636" s="10">
        <f>Source!AW229</f>
        <v>1</v>
      </c>
      <c r="I636" s="26">
        <f>ROUND((Source!AC229*Source!AW229)*Source!I229, 2)+ROUND((Source!AD229*Source!AV229)*Source!I229, 2)+ROUND((Source!AF229*Source!AV229)*Source!I229, 2)</f>
        <v>670.64</v>
      </c>
      <c r="J636" s="10">
        <f>IF(Source!BC229&lt;&gt; 0, Source!BC229, 1)</f>
        <v>3.14</v>
      </c>
      <c r="K636" s="26">
        <f>Source!O229</f>
        <v>2105.81</v>
      </c>
      <c r="Q636">
        <f>ROUND((Source!DN229/100)*ROUND((Source!AF229*Source!AV229)*Source!I229, 2), 2)</f>
        <v>0</v>
      </c>
      <c r="R636">
        <f>Source!X229</f>
        <v>0</v>
      </c>
      <c r="S636">
        <f>ROUND((Source!DO229/100)*ROUND((Source!AF229*Source!AV229)*Source!I229, 2), 2)</f>
        <v>0</v>
      </c>
      <c r="T636">
        <f>Source!Y229</f>
        <v>0</v>
      </c>
      <c r="U636">
        <f>ROUND((175/100)*ROUND((Source!AE229*Source!AV229)*Source!I229, 2), 2)</f>
        <v>0</v>
      </c>
      <c r="V636">
        <f>ROUND((167/100)*ROUND(Source!CS229*Source!I229, 2), 2)</f>
        <v>0</v>
      </c>
      <c r="X636">
        <f>IF(Source!BI229&lt;=1,I636, 0)</f>
        <v>670.64</v>
      </c>
      <c r="Y636">
        <f>IF(Source!BI229=2,I636, 0)</f>
        <v>0</v>
      </c>
      <c r="Z636">
        <f>IF(Source!BI229=3,I636, 0)</f>
        <v>0</v>
      </c>
      <c r="AA636">
        <f>IF(Source!BI229=4,I636, 0)</f>
        <v>0</v>
      </c>
    </row>
    <row r="637" spans="1:27" ht="14.25" x14ac:dyDescent="0.2">
      <c r="A637" s="21"/>
      <c r="B637" s="22"/>
      <c r="C637" s="22" t="s">
        <v>1040</v>
      </c>
      <c r="D637" s="23" t="s">
        <v>1041</v>
      </c>
      <c r="E637" s="10">
        <f>Source!DN228</f>
        <v>85</v>
      </c>
      <c r="F637" s="25"/>
      <c r="G637" s="24"/>
      <c r="H637" s="10"/>
      <c r="I637" s="26">
        <f>SUM(Q631:Q636)</f>
        <v>9.07</v>
      </c>
      <c r="J637" s="10">
        <f>Source!BZ228</f>
        <v>72</v>
      </c>
      <c r="K637" s="26">
        <f>SUM(R631:R636)</f>
        <v>142.52000000000001</v>
      </c>
    </row>
    <row r="638" spans="1:27" ht="14.25" x14ac:dyDescent="0.2">
      <c r="A638" s="21"/>
      <c r="B638" s="22"/>
      <c r="C638" s="22" t="s">
        <v>1042</v>
      </c>
      <c r="D638" s="23" t="s">
        <v>1041</v>
      </c>
      <c r="E638" s="10">
        <f>Source!DO228</f>
        <v>70</v>
      </c>
      <c r="F638" s="25"/>
      <c r="G638" s="24"/>
      <c r="H638" s="10"/>
      <c r="I638" s="26">
        <f>SUM(S631:S637)</f>
        <v>7.47</v>
      </c>
      <c r="J638" s="10">
        <f>Source!CA228</f>
        <v>44</v>
      </c>
      <c r="K638" s="26">
        <f>SUM(T631:T637)</f>
        <v>87.1</v>
      </c>
    </row>
    <row r="639" spans="1:27" ht="14.25" x14ac:dyDescent="0.2">
      <c r="A639" s="21"/>
      <c r="B639" s="22"/>
      <c r="C639" s="22" t="s">
        <v>1043</v>
      </c>
      <c r="D639" s="23" t="s">
        <v>1041</v>
      </c>
      <c r="E639" s="10">
        <f>175</f>
        <v>175</v>
      </c>
      <c r="F639" s="25"/>
      <c r="G639" s="24"/>
      <c r="H639" s="10"/>
      <c r="I639" s="26">
        <f>SUM(U631:U638)</f>
        <v>1.1000000000000001</v>
      </c>
      <c r="J639" s="10">
        <f>167</f>
        <v>167</v>
      </c>
      <c r="K639" s="26">
        <f>SUM(V631:V638)</f>
        <v>1.05</v>
      </c>
    </row>
    <row r="640" spans="1:27" ht="14.25" x14ac:dyDescent="0.2">
      <c r="A640" s="21"/>
      <c r="B640" s="22"/>
      <c r="C640" s="22" t="s">
        <v>1044</v>
      </c>
      <c r="D640" s="23" t="s">
        <v>1045</v>
      </c>
      <c r="E640" s="10">
        <f>Source!AQ228</f>
        <v>11.6</v>
      </c>
      <c r="F640" s="25"/>
      <c r="G640" s="24" t="str">
        <f>Source!DI228</f>
        <v>*1,15</v>
      </c>
      <c r="H640" s="10">
        <f>Source!AV228</f>
        <v>1</v>
      </c>
      <c r="I640" s="26">
        <f>Source!U228</f>
        <v>0.91912599999999989</v>
      </c>
      <c r="J640" s="10"/>
      <c r="K640" s="26"/>
    </row>
    <row r="641" spans="1:27" ht="15" x14ac:dyDescent="0.25">
      <c r="A641" s="30"/>
      <c r="B641" s="30"/>
      <c r="C641" s="30"/>
      <c r="D641" s="30"/>
      <c r="E641" s="30"/>
      <c r="F641" s="30"/>
      <c r="G641" s="30"/>
      <c r="H641" s="39">
        <f>I632+I633+I635+I637+I638+I639+SUM(I636:I636)</f>
        <v>719.43</v>
      </c>
      <c r="I641" s="39"/>
      <c r="J641" s="39">
        <f>K632+K633+K635+K637+K638+K639+SUM(K636:K636)</f>
        <v>2651.64</v>
      </c>
      <c r="K641" s="39"/>
      <c r="O641" s="29">
        <f>I632+I633+I635+I637+I638+I639+SUM(I636:I636)</f>
        <v>719.43</v>
      </c>
      <c r="P641" s="29">
        <f>K632+K633+K635+K637+K638+K639+SUM(K636:K636)</f>
        <v>2651.64</v>
      </c>
      <c r="X641">
        <f>IF(Source!BI228&lt;=1,I632+I633+I635+I637+I638+I639-0, 0)</f>
        <v>48.79</v>
      </c>
      <c r="Y641">
        <f>IF(Source!BI228=2,I632+I633+I635+I637+I638+I639-0, 0)</f>
        <v>0</v>
      </c>
      <c r="Z641">
        <f>IF(Source!BI228=3,I632+I633+I635+I637+I638+I639-0, 0)</f>
        <v>0</v>
      </c>
      <c r="AA641">
        <f>IF(Source!BI228=4,I632+I633+I635+I637+I638+I639,0)</f>
        <v>0</v>
      </c>
    </row>
    <row r="642" spans="1:27" ht="42.75" x14ac:dyDescent="0.2">
      <c r="A642" s="21" t="str">
        <f>Source!E230</f>
        <v>55</v>
      </c>
      <c r="B642" s="22" t="str">
        <f>Source!F230</f>
        <v>3.11-10-11</v>
      </c>
      <c r="C642" s="22" t="str">
        <f>Source!G230</f>
        <v>Устройство самовыравнивающихся стяжек из специализированных сухих смесей толщиной 5 мм</v>
      </c>
      <c r="D642" s="23" t="str">
        <f>Source!H230</f>
        <v>100 м2 стяжки</v>
      </c>
      <c r="E642" s="10">
        <f>Source!I230</f>
        <v>0.246</v>
      </c>
      <c r="F642" s="25"/>
      <c r="G642" s="24"/>
      <c r="H642" s="10"/>
      <c r="I642" s="26"/>
      <c r="J642" s="10"/>
      <c r="K642" s="26"/>
      <c r="Q642">
        <f>ROUND((Source!DN230/100)*ROUND((Source!AF230*Source!AV230)*Source!I230, 2), 2)</f>
        <v>115.18</v>
      </c>
      <c r="R642">
        <f>Source!X230</f>
        <v>1848.92</v>
      </c>
      <c r="S642">
        <f>ROUND((Source!DO230/100)*ROUND((Source!AF230*Source!AV230)*Source!I230, 2), 2)</f>
        <v>77.53</v>
      </c>
      <c r="T642">
        <f>Source!Y230</f>
        <v>903.91</v>
      </c>
      <c r="U642">
        <f>ROUND((175/100)*ROUND((Source!AE230*Source!AV230)*Source!I230, 2), 2)</f>
        <v>4.95</v>
      </c>
      <c r="V642">
        <f>ROUND((167/100)*ROUND(Source!CS230*Source!I230, 2), 2)</f>
        <v>4.7300000000000004</v>
      </c>
    </row>
    <row r="643" spans="1:27" ht="14.25" x14ac:dyDescent="0.2">
      <c r="A643" s="21"/>
      <c r="B643" s="22"/>
      <c r="C643" s="22" t="s">
        <v>1036</v>
      </c>
      <c r="D643" s="23"/>
      <c r="E643" s="10"/>
      <c r="F643" s="25">
        <f>Source!AO230</f>
        <v>391.47</v>
      </c>
      <c r="G643" s="24" t="str">
        <f>Source!DG230</f>
        <v>*1,15</v>
      </c>
      <c r="H643" s="10">
        <f>Source!AV230</f>
        <v>1</v>
      </c>
      <c r="I643" s="26">
        <f>ROUND((Source!AF230*Source!AV230)*Source!I230, 2)</f>
        <v>110.75</v>
      </c>
      <c r="J643" s="10">
        <f>IF(Source!BA230&lt;&gt; 0, Source!BA230, 1)</f>
        <v>18.55</v>
      </c>
      <c r="K643" s="26">
        <f>Source!S230</f>
        <v>2054.35</v>
      </c>
      <c r="W643">
        <f>I643</f>
        <v>110.75</v>
      </c>
    </row>
    <row r="644" spans="1:27" ht="14.25" x14ac:dyDescent="0.2">
      <c r="A644" s="21"/>
      <c r="B644" s="22"/>
      <c r="C644" s="22" t="s">
        <v>1037</v>
      </c>
      <c r="D644" s="23"/>
      <c r="E644" s="10"/>
      <c r="F644" s="25">
        <f>Source!AM230</f>
        <v>65.87</v>
      </c>
      <c r="G644" s="24" t="str">
        <f>Source!DE230</f>
        <v>*1,25</v>
      </c>
      <c r="H644" s="10">
        <f>Source!AV230</f>
        <v>1</v>
      </c>
      <c r="I644" s="26">
        <f>ROUND((Source!AD230*Source!AV230)*Source!I230, 2)</f>
        <v>20.260000000000002</v>
      </c>
      <c r="J644" s="10">
        <f>IF(Source!BB230&lt;&gt; 0, Source!BB230, 1)</f>
        <v>6.32</v>
      </c>
      <c r="K644" s="26">
        <f>Source!Q230</f>
        <v>128.01</v>
      </c>
    </row>
    <row r="645" spans="1:27" ht="14.25" x14ac:dyDescent="0.2">
      <c r="A645" s="21"/>
      <c r="B645" s="22"/>
      <c r="C645" s="22" t="s">
        <v>1038</v>
      </c>
      <c r="D645" s="23"/>
      <c r="E645" s="10"/>
      <c r="F645" s="25">
        <f>Source!AN230</f>
        <v>9.19</v>
      </c>
      <c r="G645" s="24" t="str">
        <f>Source!DF230</f>
        <v>*1,25</v>
      </c>
      <c r="H645" s="10">
        <f>Source!AV230</f>
        <v>1</v>
      </c>
      <c r="I645" s="27">
        <f>ROUND((Source!AE230*Source!AV230)*Source!I230, 2)</f>
        <v>2.83</v>
      </c>
      <c r="J645" s="10">
        <f>IF(Source!BS230&lt;&gt; 0, Source!BS230, 1)</f>
        <v>1</v>
      </c>
      <c r="K645" s="27">
        <f>Source!R230</f>
        <v>2.83</v>
      </c>
      <c r="W645">
        <f>I645</f>
        <v>2.83</v>
      </c>
    </row>
    <row r="646" spans="1:27" ht="14.25" x14ac:dyDescent="0.2">
      <c r="A646" s="21"/>
      <c r="B646" s="22"/>
      <c r="C646" s="22" t="s">
        <v>1039</v>
      </c>
      <c r="D646" s="23"/>
      <c r="E646" s="10"/>
      <c r="F646" s="25">
        <f>Source!AL230</f>
        <v>25.24</v>
      </c>
      <c r="G646" s="24" t="str">
        <f>Source!DD230</f>
        <v/>
      </c>
      <c r="H646" s="10">
        <f>Source!AW230</f>
        <v>1</v>
      </c>
      <c r="I646" s="26">
        <f>ROUND((Source!AC230*Source!AW230)*Source!I230, 2)</f>
        <v>6.21</v>
      </c>
      <c r="J646" s="10">
        <f>IF(Source!BC230&lt;&gt; 0, Source!BC230, 1)</f>
        <v>2.91</v>
      </c>
      <c r="K646" s="26">
        <f>Source!P230</f>
        <v>18.07</v>
      </c>
    </row>
    <row r="647" spans="1:27" ht="42.75" x14ac:dyDescent="0.2">
      <c r="A647" s="21" t="str">
        <f>Source!E231</f>
        <v>55,1</v>
      </c>
      <c r="B647" s="22" t="str">
        <f>Source!F231</f>
        <v>1.1-1-3257</v>
      </c>
      <c r="C647" s="22" t="str">
        <f>Source!G231</f>
        <v>Грунтовка водно-дисперсионная высококонцентрированная глубокопроникающая универсальная</v>
      </c>
      <c r="D647" s="23" t="str">
        <f>Source!H231</f>
        <v>кг</v>
      </c>
      <c r="E647" s="10">
        <f>Source!I231</f>
        <v>4.92</v>
      </c>
      <c r="F647" s="25">
        <f>Source!AK231</f>
        <v>17.309999999999999</v>
      </c>
      <c r="G647" s="28" t="s">
        <v>3</v>
      </c>
      <c r="H647" s="10">
        <f>Source!AW231</f>
        <v>1</v>
      </c>
      <c r="I647" s="26">
        <f>ROUND((Source!AC231*Source!AW231)*Source!I231, 2)+ROUND((Source!AD231*Source!AV231)*Source!I231, 2)+ROUND((Source!AF231*Source!AV231)*Source!I231, 2)</f>
        <v>85.17</v>
      </c>
      <c r="J647" s="10">
        <f>IF(Source!BC231&lt;&gt; 0, Source!BC231, 1)</f>
        <v>3.83</v>
      </c>
      <c r="K647" s="26">
        <f>Source!O231</f>
        <v>326.18</v>
      </c>
      <c r="Q647">
        <f>ROUND((Source!DN231/100)*ROUND((Source!AF231*Source!AV231)*Source!I231, 2), 2)</f>
        <v>0</v>
      </c>
      <c r="R647">
        <f>Source!X231</f>
        <v>0</v>
      </c>
      <c r="S647">
        <f>ROUND((Source!DO231/100)*ROUND((Source!AF231*Source!AV231)*Source!I231, 2), 2)</f>
        <v>0</v>
      </c>
      <c r="T647">
        <f>Source!Y231</f>
        <v>0</v>
      </c>
      <c r="U647">
        <f>ROUND((175/100)*ROUND((Source!AE231*Source!AV231)*Source!I231, 2), 2)</f>
        <v>0</v>
      </c>
      <c r="V647">
        <f>ROUND((167/100)*ROUND(Source!CS231*Source!I231, 2), 2)</f>
        <v>0</v>
      </c>
      <c r="X647">
        <f>IF(Source!BI231&lt;=1,I647, 0)</f>
        <v>85.17</v>
      </c>
      <c r="Y647">
        <f>IF(Source!BI231=2,I647, 0)</f>
        <v>0</v>
      </c>
      <c r="Z647">
        <f>IF(Source!BI231=3,I647, 0)</f>
        <v>0</v>
      </c>
      <c r="AA647">
        <f>IF(Source!BI231=4,I647, 0)</f>
        <v>0</v>
      </c>
    </row>
    <row r="648" spans="1:27" ht="99.75" x14ac:dyDescent="0.2">
      <c r="A648" s="21" t="str">
        <f>Source!E232</f>
        <v>55,2</v>
      </c>
      <c r="B648" s="22" t="str">
        <f>Source!F232</f>
        <v>1.3-2-46</v>
      </c>
      <c r="C648" s="22" t="str">
        <f>Source!G232</f>
        <v>Смеси сухие цементные с наполнителем из тонкомолотого мрамора фракцией 0,3 мм, для финишного выравнивания под укладку напольных покрытий в сухих и влажных внутренних помещениях, толщина слоя до 5 мм, ручного нанесения</v>
      </c>
      <c r="D648" s="23" t="str">
        <f>Source!H232</f>
        <v>кг</v>
      </c>
      <c r="E648" s="10">
        <f>Source!I232</f>
        <v>207.13200000000001</v>
      </c>
      <c r="F648" s="25">
        <f>Source!AK232</f>
        <v>10.34</v>
      </c>
      <c r="G648" s="28" t="s">
        <v>3</v>
      </c>
      <c r="H648" s="10">
        <f>Source!AW232</f>
        <v>1</v>
      </c>
      <c r="I648" s="26">
        <f>ROUND((Source!AC232*Source!AW232)*Source!I232, 2)+ROUND((Source!AD232*Source!AV232)*Source!I232, 2)+ROUND((Source!AF232*Source!AV232)*Source!I232, 2)</f>
        <v>2141.7399999999998</v>
      </c>
      <c r="J648" s="10">
        <f>IF(Source!BC232&lt;&gt; 0, Source!BC232, 1)</f>
        <v>2.5</v>
      </c>
      <c r="K648" s="26">
        <f>Source!O232</f>
        <v>5354.36</v>
      </c>
      <c r="Q648">
        <f>ROUND((Source!DN232/100)*ROUND((Source!AF232*Source!AV232)*Source!I232, 2), 2)</f>
        <v>0</v>
      </c>
      <c r="R648">
        <f>Source!X232</f>
        <v>0</v>
      </c>
      <c r="S648">
        <f>ROUND((Source!DO232/100)*ROUND((Source!AF232*Source!AV232)*Source!I232, 2), 2)</f>
        <v>0</v>
      </c>
      <c r="T648">
        <f>Source!Y232</f>
        <v>0</v>
      </c>
      <c r="U648">
        <f>ROUND((175/100)*ROUND((Source!AE232*Source!AV232)*Source!I232, 2), 2)</f>
        <v>0</v>
      </c>
      <c r="V648">
        <f>ROUND((167/100)*ROUND(Source!CS232*Source!I232, 2), 2)</f>
        <v>0</v>
      </c>
      <c r="X648">
        <f>IF(Source!BI232&lt;=1,I648, 0)</f>
        <v>2141.7399999999998</v>
      </c>
      <c r="Y648">
        <f>IF(Source!BI232=2,I648, 0)</f>
        <v>0</v>
      </c>
      <c r="Z648">
        <f>IF(Source!BI232=3,I648, 0)</f>
        <v>0</v>
      </c>
      <c r="AA648">
        <f>IF(Source!BI232=4,I648, 0)</f>
        <v>0</v>
      </c>
    </row>
    <row r="649" spans="1:27" ht="14.25" x14ac:dyDescent="0.2">
      <c r="A649" s="21"/>
      <c r="B649" s="22"/>
      <c r="C649" s="22" t="s">
        <v>1040</v>
      </c>
      <c r="D649" s="23" t="s">
        <v>1041</v>
      </c>
      <c r="E649" s="10">
        <f>Source!DN230</f>
        <v>104</v>
      </c>
      <c r="F649" s="25"/>
      <c r="G649" s="24"/>
      <c r="H649" s="10"/>
      <c r="I649" s="26">
        <f>SUM(Q642:Q648)</f>
        <v>115.18</v>
      </c>
      <c r="J649" s="10">
        <f>Source!BZ230</f>
        <v>90</v>
      </c>
      <c r="K649" s="26">
        <f>SUM(R642:R648)</f>
        <v>1848.92</v>
      </c>
    </row>
    <row r="650" spans="1:27" ht="14.25" x14ac:dyDescent="0.2">
      <c r="A650" s="21"/>
      <c r="B650" s="22"/>
      <c r="C650" s="22" t="s">
        <v>1042</v>
      </c>
      <c r="D650" s="23" t="s">
        <v>1041</v>
      </c>
      <c r="E650" s="10">
        <f>Source!DO230</f>
        <v>70</v>
      </c>
      <c r="F650" s="25"/>
      <c r="G650" s="24"/>
      <c r="H650" s="10"/>
      <c r="I650" s="26">
        <f>SUM(S642:S649)</f>
        <v>77.53</v>
      </c>
      <c r="J650" s="10">
        <f>Source!CA230</f>
        <v>44</v>
      </c>
      <c r="K650" s="26">
        <f>SUM(T642:T649)</f>
        <v>903.91</v>
      </c>
    </row>
    <row r="651" spans="1:27" ht="14.25" x14ac:dyDescent="0.2">
      <c r="A651" s="21"/>
      <c r="B651" s="22"/>
      <c r="C651" s="22" t="s">
        <v>1043</v>
      </c>
      <c r="D651" s="23" t="s">
        <v>1041</v>
      </c>
      <c r="E651" s="10">
        <f>175</f>
        <v>175</v>
      </c>
      <c r="F651" s="25"/>
      <c r="G651" s="24"/>
      <c r="H651" s="10"/>
      <c r="I651" s="26">
        <f>SUM(U642:U650)</f>
        <v>4.95</v>
      </c>
      <c r="J651" s="10">
        <f>167</f>
        <v>167</v>
      </c>
      <c r="K651" s="26">
        <f>SUM(V642:V650)</f>
        <v>4.7300000000000004</v>
      </c>
    </row>
    <row r="652" spans="1:27" ht="14.25" x14ac:dyDescent="0.2">
      <c r="A652" s="21"/>
      <c r="B652" s="22"/>
      <c r="C652" s="22" t="s">
        <v>1044</v>
      </c>
      <c r="D652" s="23" t="s">
        <v>1045</v>
      </c>
      <c r="E652" s="10">
        <f>Source!AQ230</f>
        <v>33.020000000000003</v>
      </c>
      <c r="F652" s="25"/>
      <c r="G652" s="24" t="str">
        <f>Source!DI230</f>
        <v>*1,15</v>
      </c>
      <c r="H652" s="10">
        <f>Source!AV230</f>
        <v>1</v>
      </c>
      <c r="I652" s="26">
        <f>Source!U230</f>
        <v>9.3413579999999996</v>
      </c>
      <c r="J652" s="10"/>
      <c r="K652" s="26"/>
    </row>
    <row r="653" spans="1:27" ht="15" x14ac:dyDescent="0.25">
      <c r="A653" s="30"/>
      <c r="B653" s="30"/>
      <c r="C653" s="30"/>
      <c r="D653" s="30"/>
      <c r="E653" s="30"/>
      <c r="F653" s="30"/>
      <c r="G653" s="30"/>
      <c r="H653" s="39">
        <f>I643+I644+I646+I649+I650+I651+SUM(I647:I648)</f>
        <v>2561.79</v>
      </c>
      <c r="I653" s="39"/>
      <c r="J653" s="39">
        <f>K643+K644+K646+K649+K650+K651+SUM(K647:K648)</f>
        <v>10638.529999999999</v>
      </c>
      <c r="K653" s="39"/>
      <c r="O653" s="29">
        <f>I643+I644+I646+I649+I650+I651+SUM(I647:I648)</f>
        <v>2561.79</v>
      </c>
      <c r="P653" s="29">
        <f>K643+K644+K646+K649+K650+K651+SUM(K647:K648)</f>
        <v>10638.529999999999</v>
      </c>
      <c r="X653">
        <f>IF(Source!BI230&lt;=1,I643+I644+I646+I649+I650+I651-0, 0)</f>
        <v>334.88</v>
      </c>
      <c r="Y653">
        <f>IF(Source!BI230=2,I643+I644+I646+I649+I650+I651-0, 0)</f>
        <v>0</v>
      </c>
      <c r="Z653">
        <f>IF(Source!BI230=3,I643+I644+I646+I649+I650+I651-0, 0)</f>
        <v>0</v>
      </c>
      <c r="AA653">
        <f>IF(Source!BI230=4,I643+I644+I646+I649+I650+I651,0)</f>
        <v>0</v>
      </c>
    </row>
    <row r="654" spans="1:27" ht="42.75" x14ac:dyDescent="0.2">
      <c r="A654" s="21" t="str">
        <f>Source!E233</f>
        <v>56</v>
      </c>
      <c r="B654" s="22" t="str">
        <f>Source!F233</f>
        <v>3.11-10-12</v>
      </c>
      <c r="C654" s="22" t="str">
        <f>Source!G233</f>
        <v>Добавляется или исключается на каждый 1 мм изменения толщины стяжки к позиции 3.11-10-11</v>
      </c>
      <c r="D654" s="23" t="str">
        <f>Source!H233</f>
        <v>100 м2 стяжки</v>
      </c>
      <c r="E654" s="10">
        <f>Source!I233</f>
        <v>0.246</v>
      </c>
      <c r="F654" s="25"/>
      <c r="G654" s="24"/>
      <c r="H654" s="10"/>
      <c r="I654" s="26"/>
      <c r="J654" s="10"/>
      <c r="K654" s="26"/>
      <c r="Q654">
        <f>ROUND((Source!DN233/100)*ROUND((Source!AF233*Source!AV233)*Source!I233, 2), 2)</f>
        <v>64.83</v>
      </c>
      <c r="R654">
        <f>Source!X233</f>
        <v>1040.72</v>
      </c>
      <c r="S654">
        <f>ROUND((Source!DO233/100)*ROUND((Source!AF233*Source!AV233)*Source!I233, 2), 2)</f>
        <v>43.64</v>
      </c>
      <c r="T654">
        <f>Source!Y233</f>
        <v>508.79</v>
      </c>
      <c r="U654">
        <f>ROUND((175/100)*ROUND((Source!AE233*Source!AV233)*Source!I233, 2), 2)</f>
        <v>3.92</v>
      </c>
      <c r="V654">
        <f>ROUND((167/100)*ROUND(Source!CS233*Source!I233, 2), 2)</f>
        <v>3.74</v>
      </c>
    </row>
    <row r="655" spans="1:27" ht="14.25" x14ac:dyDescent="0.2">
      <c r="A655" s="21"/>
      <c r="B655" s="22"/>
      <c r="C655" s="22" t="s">
        <v>1036</v>
      </c>
      <c r="D655" s="23"/>
      <c r="E655" s="10"/>
      <c r="F655" s="25">
        <f>Source!AO233</f>
        <v>44.07</v>
      </c>
      <c r="G655" s="24" t="str">
        <f>Source!DG233</f>
        <v>)*1,15)*5</v>
      </c>
      <c r="H655" s="10">
        <f>Source!AV233</f>
        <v>1</v>
      </c>
      <c r="I655" s="26">
        <f>ROUND((Source!AF233*Source!AV233)*Source!I233, 2)</f>
        <v>62.34</v>
      </c>
      <c r="J655" s="10">
        <f>IF(Source!BA233&lt;&gt; 0, Source!BA233, 1)</f>
        <v>18.55</v>
      </c>
      <c r="K655" s="26">
        <f>Source!S233</f>
        <v>1156.3499999999999</v>
      </c>
      <c r="W655">
        <f>I655</f>
        <v>62.34</v>
      </c>
    </row>
    <row r="656" spans="1:27" ht="14.25" x14ac:dyDescent="0.2">
      <c r="A656" s="21"/>
      <c r="B656" s="22"/>
      <c r="C656" s="22" t="s">
        <v>1037</v>
      </c>
      <c r="D656" s="23"/>
      <c r="E656" s="10"/>
      <c r="F656" s="25">
        <f>Source!AM233</f>
        <v>9.1</v>
      </c>
      <c r="G656" s="24" t="str">
        <f>Source!DE233</f>
        <v>)*1,25)*5</v>
      </c>
      <c r="H656" s="10">
        <f>Source!AV233</f>
        <v>1</v>
      </c>
      <c r="I656" s="26">
        <f>ROUND((Source!AD233*Source!AV233)*Source!I233, 2)</f>
        <v>13.99</v>
      </c>
      <c r="J656" s="10">
        <f>IF(Source!BB233&lt;&gt; 0, Source!BB233, 1)</f>
        <v>6.88</v>
      </c>
      <c r="K656" s="26">
        <f>Source!Q233</f>
        <v>96.26</v>
      </c>
    </row>
    <row r="657" spans="1:27" ht="14.25" x14ac:dyDescent="0.2">
      <c r="A657" s="21"/>
      <c r="B657" s="22"/>
      <c r="C657" s="22" t="s">
        <v>1038</v>
      </c>
      <c r="D657" s="23"/>
      <c r="E657" s="10"/>
      <c r="F657" s="25">
        <f>Source!AN233</f>
        <v>1.46</v>
      </c>
      <c r="G657" s="24" t="str">
        <f>Source!DF233</f>
        <v>)*1,25)*5</v>
      </c>
      <c r="H657" s="10">
        <f>Source!AV233</f>
        <v>1</v>
      </c>
      <c r="I657" s="27">
        <f>ROUND((Source!AE233*Source!AV233)*Source!I233, 2)</f>
        <v>2.2400000000000002</v>
      </c>
      <c r="J657" s="10">
        <f>IF(Source!BS233&lt;&gt; 0, Source!BS233, 1)</f>
        <v>1</v>
      </c>
      <c r="K657" s="27">
        <f>Source!R233</f>
        <v>2.2400000000000002</v>
      </c>
      <c r="W657">
        <f>I657</f>
        <v>2.2400000000000002</v>
      </c>
    </row>
    <row r="658" spans="1:27" ht="14.25" x14ac:dyDescent="0.2">
      <c r="A658" s="21"/>
      <c r="B658" s="22"/>
      <c r="C658" s="22" t="s">
        <v>1039</v>
      </c>
      <c r="D658" s="23"/>
      <c r="E658" s="10"/>
      <c r="F658" s="25">
        <f>Source!AL233</f>
        <v>0.28999999999999998</v>
      </c>
      <c r="G658" s="24" t="str">
        <f>Source!DD233</f>
        <v>)*5</v>
      </c>
      <c r="H658" s="10">
        <f>Source!AW233</f>
        <v>1</v>
      </c>
      <c r="I658" s="26">
        <f>ROUND((Source!AC233*Source!AW233)*Source!I233, 2)</f>
        <v>0.36</v>
      </c>
      <c r="J658" s="10">
        <f>IF(Source!BC233&lt;&gt; 0, Source!BC233, 1)</f>
        <v>4.17</v>
      </c>
      <c r="K658" s="26">
        <f>Source!P233</f>
        <v>1.49</v>
      </c>
    </row>
    <row r="659" spans="1:27" ht="99.75" x14ac:dyDescent="0.2">
      <c r="A659" s="21" t="str">
        <f>Source!E234</f>
        <v>56,1</v>
      </c>
      <c r="B659" s="22" t="str">
        <f>Source!F234</f>
        <v>1.3-2-46</v>
      </c>
      <c r="C659" s="22" t="str">
        <f>Source!G234</f>
        <v>Смеси сухие цементные с наполнителем из тонкомолотого мрамора фракцией 0,3 мм, для финишного выравнивания под укладку напольных покрытий в сухих и влажных внутренних помещениях, толщина слоя до 5 мм, ручного нанесения</v>
      </c>
      <c r="D659" s="23" t="str">
        <f>Source!H234</f>
        <v>кг</v>
      </c>
      <c r="E659" s="10">
        <f>Source!I234</f>
        <v>206.64</v>
      </c>
      <c r="F659" s="25">
        <f>Source!AK234</f>
        <v>10.34</v>
      </c>
      <c r="G659" s="28" t="s">
        <v>3</v>
      </c>
      <c r="H659" s="10">
        <f>Source!AW234</f>
        <v>1</v>
      </c>
      <c r="I659" s="26">
        <f>ROUND((Source!AC234*Source!AW234)*Source!I234, 2)+ROUND((Source!AD234*Source!AV234)*Source!I234, 2)+ROUND((Source!AF234*Source!AV234)*Source!I234, 2)</f>
        <v>2136.66</v>
      </c>
      <c r="J659" s="10">
        <f>IF(Source!BC234&lt;&gt; 0, Source!BC234, 1)</f>
        <v>2.5</v>
      </c>
      <c r="K659" s="26">
        <f>Source!O234</f>
        <v>5341.64</v>
      </c>
      <c r="Q659">
        <f>ROUND((Source!DN234/100)*ROUND((Source!AF234*Source!AV234)*Source!I234, 2), 2)</f>
        <v>0</v>
      </c>
      <c r="R659">
        <f>Source!X234</f>
        <v>0</v>
      </c>
      <c r="S659">
        <f>ROUND((Source!DO234/100)*ROUND((Source!AF234*Source!AV234)*Source!I234, 2), 2)</f>
        <v>0</v>
      </c>
      <c r="T659">
        <f>Source!Y234</f>
        <v>0</v>
      </c>
      <c r="U659">
        <f>ROUND((175/100)*ROUND((Source!AE234*Source!AV234)*Source!I234, 2), 2)</f>
        <v>0</v>
      </c>
      <c r="V659">
        <f>ROUND((167/100)*ROUND(Source!CS234*Source!I234, 2), 2)</f>
        <v>0</v>
      </c>
      <c r="X659">
        <f>IF(Source!BI234&lt;=1,I659, 0)</f>
        <v>2136.66</v>
      </c>
      <c r="Y659">
        <f>IF(Source!BI234=2,I659, 0)</f>
        <v>0</v>
      </c>
      <c r="Z659">
        <f>IF(Source!BI234=3,I659, 0)</f>
        <v>0</v>
      </c>
      <c r="AA659">
        <f>IF(Source!BI234=4,I659, 0)</f>
        <v>0</v>
      </c>
    </row>
    <row r="660" spans="1:27" ht="14.25" x14ac:dyDescent="0.2">
      <c r="A660" s="21"/>
      <c r="B660" s="22"/>
      <c r="C660" s="22" t="s">
        <v>1040</v>
      </c>
      <c r="D660" s="23" t="s">
        <v>1041</v>
      </c>
      <c r="E660" s="10">
        <f>Source!DN233</f>
        <v>104</v>
      </c>
      <c r="F660" s="25"/>
      <c r="G660" s="24"/>
      <c r="H660" s="10"/>
      <c r="I660" s="26">
        <f>SUM(Q654:Q659)</f>
        <v>64.83</v>
      </c>
      <c r="J660" s="10">
        <f>Source!BZ233</f>
        <v>90</v>
      </c>
      <c r="K660" s="26">
        <f>SUM(R654:R659)</f>
        <v>1040.72</v>
      </c>
    </row>
    <row r="661" spans="1:27" ht="14.25" x14ac:dyDescent="0.2">
      <c r="A661" s="21"/>
      <c r="B661" s="22"/>
      <c r="C661" s="22" t="s">
        <v>1042</v>
      </c>
      <c r="D661" s="23" t="s">
        <v>1041</v>
      </c>
      <c r="E661" s="10">
        <f>Source!DO233</f>
        <v>70</v>
      </c>
      <c r="F661" s="25"/>
      <c r="G661" s="24"/>
      <c r="H661" s="10"/>
      <c r="I661" s="26">
        <f>SUM(S654:S660)</f>
        <v>43.64</v>
      </c>
      <c r="J661" s="10">
        <f>Source!CA233</f>
        <v>44</v>
      </c>
      <c r="K661" s="26">
        <f>SUM(T654:T660)</f>
        <v>508.79</v>
      </c>
    </row>
    <row r="662" spans="1:27" ht="14.25" x14ac:dyDescent="0.2">
      <c r="A662" s="21"/>
      <c r="B662" s="22"/>
      <c r="C662" s="22" t="s">
        <v>1043</v>
      </c>
      <c r="D662" s="23" t="s">
        <v>1041</v>
      </c>
      <c r="E662" s="10">
        <f>175</f>
        <v>175</v>
      </c>
      <c r="F662" s="25"/>
      <c r="G662" s="24"/>
      <c r="H662" s="10"/>
      <c r="I662" s="26">
        <f>SUM(U654:U661)</f>
        <v>3.92</v>
      </c>
      <c r="J662" s="10">
        <f>167</f>
        <v>167</v>
      </c>
      <c r="K662" s="26">
        <f>SUM(V654:V661)</f>
        <v>3.74</v>
      </c>
    </row>
    <row r="663" spans="1:27" ht="14.25" x14ac:dyDescent="0.2">
      <c r="A663" s="21"/>
      <c r="B663" s="22"/>
      <c r="C663" s="22" t="s">
        <v>1044</v>
      </c>
      <c r="D663" s="23" t="s">
        <v>1045</v>
      </c>
      <c r="E663" s="10">
        <f>Source!AQ233</f>
        <v>3.44</v>
      </c>
      <c r="F663" s="25"/>
      <c r="G663" s="24" t="str">
        <f>Source!DI233</f>
        <v>)*1,15)*5</v>
      </c>
      <c r="H663" s="10">
        <f>Source!AV233</f>
        <v>1</v>
      </c>
      <c r="I663" s="26">
        <f>Source!U233</f>
        <v>4.8658799999999998</v>
      </c>
      <c r="J663" s="10"/>
      <c r="K663" s="26"/>
    </row>
    <row r="664" spans="1:27" ht="15" x14ac:dyDescent="0.25">
      <c r="A664" s="30"/>
      <c r="B664" s="30"/>
      <c r="C664" s="30"/>
      <c r="D664" s="30"/>
      <c r="E664" s="30"/>
      <c r="F664" s="30"/>
      <c r="G664" s="30"/>
      <c r="H664" s="39">
        <f>I655+I656+I658+I660+I661+I662+SUM(I659:I659)</f>
        <v>2325.7399999999998</v>
      </c>
      <c r="I664" s="39"/>
      <c r="J664" s="39">
        <f>K655+K656+K658+K660+K661+K662+SUM(K659:K659)</f>
        <v>8148.99</v>
      </c>
      <c r="K664" s="39"/>
      <c r="O664" s="29">
        <f>I655+I656+I658+I660+I661+I662+SUM(I659:I659)</f>
        <v>2325.7399999999998</v>
      </c>
      <c r="P664" s="29">
        <f>K655+K656+K658+K660+K661+K662+SUM(K659:K659)</f>
        <v>8148.99</v>
      </c>
      <c r="X664">
        <f>IF(Source!BI233&lt;=1,I655+I656+I658+I660+I661+I662-0, 0)</f>
        <v>189.07999999999996</v>
      </c>
      <c r="Y664">
        <f>IF(Source!BI233=2,I655+I656+I658+I660+I661+I662-0, 0)</f>
        <v>0</v>
      </c>
      <c r="Z664">
        <f>IF(Source!BI233=3,I655+I656+I658+I660+I661+I662-0, 0)</f>
        <v>0</v>
      </c>
      <c r="AA664">
        <f>IF(Source!BI233=4,I655+I656+I658+I660+I661+I662,0)</f>
        <v>0</v>
      </c>
    </row>
    <row r="665" spans="1:27" ht="57" x14ac:dyDescent="0.2">
      <c r="A665" s="21" t="str">
        <f>Source!E235</f>
        <v>57</v>
      </c>
      <c r="B665" s="22" t="str">
        <f>Source!F235</f>
        <v>3.11-37-1</v>
      </c>
      <c r="C665" s="22" t="str">
        <f>Source!G235</f>
        <v>Устройство покрытия из ламинат- паркета на основе износостойкого пластика бесклеевым (замковым) способом</v>
      </c>
      <c r="D665" s="23" t="str">
        <f>Source!H235</f>
        <v>100 м2</v>
      </c>
      <c r="E665" s="10">
        <f>Source!I235</f>
        <v>0.246</v>
      </c>
      <c r="F665" s="25"/>
      <c r="G665" s="24"/>
      <c r="H665" s="10"/>
      <c r="I665" s="26"/>
      <c r="J665" s="10"/>
      <c r="K665" s="26"/>
      <c r="Q665">
        <f>ROUND((Source!DN235/100)*ROUND((Source!AF235*Source!AV235)*Source!I235, 2), 2)</f>
        <v>82.42</v>
      </c>
      <c r="R665">
        <f>Source!X235</f>
        <v>1323.01</v>
      </c>
      <c r="S665">
        <f>ROUND((Source!DO235/100)*ROUND((Source!AF235*Source!AV235)*Source!I235, 2), 2)</f>
        <v>55.48</v>
      </c>
      <c r="T665">
        <f>Source!Y235</f>
        <v>646.79999999999995</v>
      </c>
      <c r="U665">
        <f>ROUND((175/100)*ROUND((Source!AE235*Source!AV235)*Source!I235, 2), 2)</f>
        <v>4.59</v>
      </c>
      <c r="V665">
        <f>ROUND((167/100)*ROUND(Source!CS235*Source!I235, 2), 2)</f>
        <v>4.38</v>
      </c>
    </row>
    <row r="666" spans="1:27" ht="14.25" x14ac:dyDescent="0.2">
      <c r="A666" s="21"/>
      <c r="B666" s="22"/>
      <c r="C666" s="22" t="s">
        <v>1036</v>
      </c>
      <c r="D666" s="23"/>
      <c r="E666" s="10"/>
      <c r="F666" s="25">
        <f>Source!AO235</f>
        <v>280.12</v>
      </c>
      <c r="G666" s="24" t="str">
        <f>Source!DG235</f>
        <v>*1,15</v>
      </c>
      <c r="H666" s="10">
        <f>Source!AV235</f>
        <v>1</v>
      </c>
      <c r="I666" s="26">
        <f>ROUND((Source!AF235*Source!AV235)*Source!I235, 2)</f>
        <v>79.25</v>
      </c>
      <c r="J666" s="10">
        <f>IF(Source!BA235&lt;&gt; 0, Source!BA235, 1)</f>
        <v>18.55</v>
      </c>
      <c r="K666" s="26">
        <f>Source!S235</f>
        <v>1470.01</v>
      </c>
      <c r="W666">
        <f>I666</f>
        <v>79.25</v>
      </c>
    </row>
    <row r="667" spans="1:27" ht="14.25" x14ac:dyDescent="0.2">
      <c r="A667" s="21"/>
      <c r="B667" s="22"/>
      <c r="C667" s="22" t="s">
        <v>1037</v>
      </c>
      <c r="D667" s="23"/>
      <c r="E667" s="10"/>
      <c r="F667" s="25">
        <f>Source!AM235</f>
        <v>43.13</v>
      </c>
      <c r="G667" s="24" t="str">
        <f>Source!DE235</f>
        <v>*1,25</v>
      </c>
      <c r="H667" s="10">
        <f>Source!AV235</f>
        <v>1</v>
      </c>
      <c r="I667" s="26">
        <f>ROUND((Source!AD235*Source!AV235)*Source!I235, 2)</f>
        <v>13.26</v>
      </c>
      <c r="J667" s="10">
        <f>IF(Source!BB235&lt;&gt; 0, Source!BB235, 1)</f>
        <v>7.99</v>
      </c>
      <c r="K667" s="26">
        <f>Source!Q235</f>
        <v>105.97</v>
      </c>
    </row>
    <row r="668" spans="1:27" ht="14.25" x14ac:dyDescent="0.2">
      <c r="A668" s="21"/>
      <c r="B668" s="22"/>
      <c r="C668" s="22" t="s">
        <v>1038</v>
      </c>
      <c r="D668" s="23"/>
      <c r="E668" s="10"/>
      <c r="F668" s="25">
        <f>Source!AN235</f>
        <v>8.51</v>
      </c>
      <c r="G668" s="24" t="str">
        <f>Source!DF235</f>
        <v>*1,25</v>
      </c>
      <c r="H668" s="10">
        <f>Source!AV235</f>
        <v>1</v>
      </c>
      <c r="I668" s="27">
        <f>ROUND((Source!AE235*Source!AV235)*Source!I235, 2)</f>
        <v>2.62</v>
      </c>
      <c r="J668" s="10">
        <f>IF(Source!BS235&lt;&gt; 0, Source!BS235, 1)</f>
        <v>1</v>
      </c>
      <c r="K668" s="27">
        <f>Source!R235</f>
        <v>2.62</v>
      </c>
      <c r="W668">
        <f>I668</f>
        <v>2.62</v>
      </c>
    </row>
    <row r="669" spans="1:27" ht="14.25" x14ac:dyDescent="0.2">
      <c r="A669" s="21"/>
      <c r="B669" s="22"/>
      <c r="C669" s="22" t="s">
        <v>1039</v>
      </c>
      <c r="D669" s="23"/>
      <c r="E669" s="10"/>
      <c r="F669" s="25">
        <f>Source!AL235</f>
        <v>267.95999999999998</v>
      </c>
      <c r="G669" s="24" t="str">
        <f>Source!DD235</f>
        <v/>
      </c>
      <c r="H669" s="10">
        <f>Source!AW235</f>
        <v>1</v>
      </c>
      <c r="I669" s="26">
        <f>ROUND((Source!AC235*Source!AW235)*Source!I235, 2)</f>
        <v>65.92</v>
      </c>
      <c r="J669" s="10">
        <f>IF(Source!BC235&lt;&gt; 0, Source!BC235, 1)</f>
        <v>2.86</v>
      </c>
      <c r="K669" s="26">
        <f>Source!P235</f>
        <v>188.53</v>
      </c>
    </row>
    <row r="670" spans="1:27" ht="42.75" x14ac:dyDescent="0.2">
      <c r="A670" s="21" t="str">
        <f>Source!E236</f>
        <v>57,1</v>
      </c>
      <c r="B670" s="22" t="str">
        <f>Source!F236</f>
        <v>1.1-1-2491</v>
      </c>
      <c r="C670" s="22" t="str">
        <f>Source!G236</f>
        <v>Паркет ламинированный на основе HDF, бесклеевой, класс 23/32, толщина 8 мм</v>
      </c>
      <c r="D670" s="23" t="str">
        <f>Source!H236</f>
        <v>м2</v>
      </c>
      <c r="E670" s="10">
        <f>Source!I236</f>
        <v>25.215</v>
      </c>
      <c r="F670" s="25">
        <f>Source!AK236</f>
        <v>276.39999999999998</v>
      </c>
      <c r="G670" s="28" t="s">
        <v>3</v>
      </c>
      <c r="H670" s="10">
        <f>Source!AW236</f>
        <v>1</v>
      </c>
      <c r="I670" s="26">
        <f>ROUND((Source!AC236*Source!AW236)*Source!I236, 2)+ROUND((Source!AD236*Source!AV236)*Source!I236, 2)+ROUND((Source!AF236*Source!AV236)*Source!I236, 2)</f>
        <v>6969.43</v>
      </c>
      <c r="J670" s="10">
        <f>IF(Source!BC236&lt;&gt; 0, Source!BC236, 1)</f>
        <v>2.4300000000000002</v>
      </c>
      <c r="K670" s="26">
        <f>Source!O236</f>
        <v>16935.71</v>
      </c>
      <c r="Q670">
        <f>ROUND((Source!DN236/100)*ROUND((Source!AF236*Source!AV236)*Source!I236, 2), 2)</f>
        <v>0</v>
      </c>
      <c r="R670">
        <f>Source!X236</f>
        <v>0</v>
      </c>
      <c r="S670">
        <f>ROUND((Source!DO236/100)*ROUND((Source!AF236*Source!AV236)*Source!I236, 2), 2)</f>
        <v>0</v>
      </c>
      <c r="T670">
        <f>Source!Y236</f>
        <v>0</v>
      </c>
      <c r="U670">
        <f>ROUND((175/100)*ROUND((Source!AE236*Source!AV236)*Source!I236, 2), 2)</f>
        <v>0</v>
      </c>
      <c r="V670">
        <f>ROUND((167/100)*ROUND(Source!CS236*Source!I236, 2), 2)</f>
        <v>0</v>
      </c>
      <c r="X670">
        <f>IF(Source!BI236&lt;=1,I670, 0)</f>
        <v>6969.43</v>
      </c>
      <c r="Y670">
        <f>IF(Source!BI236=2,I670, 0)</f>
        <v>0</v>
      </c>
      <c r="Z670">
        <f>IF(Source!BI236=3,I670, 0)</f>
        <v>0</v>
      </c>
      <c r="AA670">
        <f>IF(Source!BI236=4,I670, 0)</f>
        <v>0</v>
      </c>
    </row>
    <row r="671" spans="1:27" ht="14.25" x14ac:dyDescent="0.2">
      <c r="A671" s="21"/>
      <c r="B671" s="22"/>
      <c r="C671" s="22" t="s">
        <v>1040</v>
      </c>
      <c r="D671" s="23" t="s">
        <v>1041</v>
      </c>
      <c r="E671" s="10">
        <f>Source!DN235</f>
        <v>104</v>
      </c>
      <c r="F671" s="25"/>
      <c r="G671" s="24"/>
      <c r="H671" s="10"/>
      <c r="I671" s="26">
        <f>SUM(Q665:Q670)</f>
        <v>82.42</v>
      </c>
      <c r="J671" s="10">
        <f>Source!BZ235</f>
        <v>90</v>
      </c>
      <c r="K671" s="26">
        <f>SUM(R665:R670)</f>
        <v>1323.01</v>
      </c>
    </row>
    <row r="672" spans="1:27" ht="14.25" x14ac:dyDescent="0.2">
      <c r="A672" s="21"/>
      <c r="B672" s="22"/>
      <c r="C672" s="22" t="s">
        <v>1042</v>
      </c>
      <c r="D672" s="23" t="s">
        <v>1041</v>
      </c>
      <c r="E672" s="10">
        <f>Source!DO235</f>
        <v>70</v>
      </c>
      <c r="F672" s="25"/>
      <c r="G672" s="24"/>
      <c r="H672" s="10"/>
      <c r="I672" s="26">
        <f>SUM(S665:S671)</f>
        <v>55.48</v>
      </c>
      <c r="J672" s="10">
        <f>Source!CA235</f>
        <v>44</v>
      </c>
      <c r="K672" s="26">
        <f>SUM(T665:T671)</f>
        <v>646.79999999999995</v>
      </c>
    </row>
    <row r="673" spans="1:27" ht="14.25" x14ac:dyDescent="0.2">
      <c r="A673" s="21"/>
      <c r="B673" s="22"/>
      <c r="C673" s="22" t="s">
        <v>1043</v>
      </c>
      <c r="D673" s="23" t="s">
        <v>1041</v>
      </c>
      <c r="E673" s="10">
        <f>175</f>
        <v>175</v>
      </c>
      <c r="F673" s="25"/>
      <c r="G673" s="24"/>
      <c r="H673" s="10"/>
      <c r="I673" s="26">
        <f>SUM(U665:U672)</f>
        <v>4.59</v>
      </c>
      <c r="J673" s="10">
        <f>167</f>
        <v>167</v>
      </c>
      <c r="K673" s="26">
        <f>SUM(V665:V672)</f>
        <v>4.38</v>
      </c>
    </row>
    <row r="674" spans="1:27" ht="14.25" x14ac:dyDescent="0.2">
      <c r="A674" s="21"/>
      <c r="B674" s="22"/>
      <c r="C674" s="22" t="s">
        <v>1044</v>
      </c>
      <c r="D674" s="23" t="s">
        <v>1045</v>
      </c>
      <c r="E674" s="10">
        <f>Source!AQ235</f>
        <v>22.55</v>
      </c>
      <c r="F674" s="25"/>
      <c r="G674" s="24" t="str">
        <f>Source!DI235</f>
        <v>*1,15</v>
      </c>
      <c r="H674" s="10">
        <f>Source!AV235</f>
        <v>1</v>
      </c>
      <c r="I674" s="26">
        <f>Source!U235</f>
        <v>6.3793949999999997</v>
      </c>
      <c r="J674" s="10"/>
      <c r="K674" s="26"/>
    </row>
    <row r="675" spans="1:27" ht="15" x14ac:dyDescent="0.25">
      <c r="A675" s="30"/>
      <c r="B675" s="30"/>
      <c r="C675" s="30"/>
      <c r="D675" s="30"/>
      <c r="E675" s="30"/>
      <c r="F675" s="30"/>
      <c r="G675" s="30"/>
      <c r="H675" s="39">
        <f>I666+I667+I669+I671+I672+I673+SUM(I670:I670)</f>
        <v>7270.35</v>
      </c>
      <c r="I675" s="39"/>
      <c r="J675" s="39">
        <f>K666+K667+K669+K671+K672+K673+SUM(K670:K670)</f>
        <v>20674.41</v>
      </c>
      <c r="K675" s="39"/>
      <c r="O675" s="29">
        <f>I666+I667+I669+I671+I672+I673+SUM(I670:I670)</f>
        <v>7270.35</v>
      </c>
      <c r="P675" s="29">
        <f>K666+K667+K669+K671+K672+K673+SUM(K670:K670)</f>
        <v>20674.41</v>
      </c>
      <c r="X675">
        <f>IF(Source!BI235&lt;=1,I666+I667+I669+I671+I672+I673-0, 0)</f>
        <v>300.92</v>
      </c>
      <c r="Y675">
        <f>IF(Source!BI235=2,I666+I667+I669+I671+I672+I673-0, 0)</f>
        <v>0</v>
      </c>
      <c r="Z675">
        <f>IF(Source!BI235=3,I666+I667+I669+I671+I672+I673-0, 0)</f>
        <v>0</v>
      </c>
      <c r="AA675">
        <f>IF(Source!BI235=4,I666+I667+I669+I671+I672+I673,0)</f>
        <v>0</v>
      </c>
    </row>
    <row r="676" spans="1:27" ht="14.25" x14ac:dyDescent="0.2">
      <c r="C676" s="31" t="str">
        <f>Source!G237</f>
        <v>Плинтуса</v>
      </c>
    </row>
    <row r="677" spans="1:27" ht="42.75" x14ac:dyDescent="0.2">
      <c r="A677" s="21" t="str">
        <f>Source!E238</f>
        <v>58</v>
      </c>
      <c r="B677" s="22" t="str">
        <f>Source!F238</f>
        <v>3.11-28-8</v>
      </c>
      <c r="C677" s="22" t="str">
        <f>Source!G238</f>
        <v>Устройство плинтусов из крупноразмерной плитки типа "керамогранит"</v>
      </c>
      <c r="D677" s="23" t="str">
        <f>Source!H238</f>
        <v>100 м</v>
      </c>
      <c r="E677" s="10">
        <f>Source!I238</f>
        <v>6.9259000000000004</v>
      </c>
      <c r="F677" s="25"/>
      <c r="G677" s="24"/>
      <c r="H677" s="10"/>
      <c r="I677" s="26"/>
      <c r="J677" s="10"/>
      <c r="K677" s="26"/>
      <c r="Q677">
        <f>ROUND((Source!DN238/100)*ROUND((Source!AF238*Source!AV238)*Source!I238, 2), 2)</f>
        <v>2977.21</v>
      </c>
      <c r="R677">
        <f>Source!X238</f>
        <v>47792.83</v>
      </c>
      <c r="S677">
        <f>ROUND((Source!DO238/100)*ROUND((Source!AF238*Source!AV238)*Source!I238, 2), 2)</f>
        <v>2003.89</v>
      </c>
      <c r="T677">
        <f>Source!Y238</f>
        <v>23365.38</v>
      </c>
      <c r="U677">
        <f>ROUND((175/100)*ROUND((Source!AE238*Source!AV238)*Source!I238, 2), 2)</f>
        <v>6.21</v>
      </c>
      <c r="V677">
        <f>ROUND((167/100)*ROUND(Source!CS238*Source!I238, 2), 2)</f>
        <v>5.93</v>
      </c>
    </row>
    <row r="678" spans="1:27" ht="14.25" x14ac:dyDescent="0.2">
      <c r="A678" s="21"/>
      <c r="B678" s="22"/>
      <c r="C678" s="22" t="s">
        <v>1036</v>
      </c>
      <c r="D678" s="23"/>
      <c r="E678" s="10"/>
      <c r="F678" s="25">
        <f>Source!AO238</f>
        <v>359.42</v>
      </c>
      <c r="G678" s="24" t="str">
        <f>Source!DG238</f>
        <v>*1,15</v>
      </c>
      <c r="H678" s="10">
        <f>Source!AV238</f>
        <v>1</v>
      </c>
      <c r="I678" s="26">
        <f>ROUND((Source!AF238*Source!AV238)*Source!I238, 2)</f>
        <v>2862.7</v>
      </c>
      <c r="J678" s="10">
        <f>IF(Source!BA238&lt;&gt; 0, Source!BA238, 1)</f>
        <v>18.55</v>
      </c>
      <c r="K678" s="26">
        <f>Source!S238</f>
        <v>53103.14</v>
      </c>
      <c r="W678">
        <f>I678</f>
        <v>2862.7</v>
      </c>
    </row>
    <row r="679" spans="1:27" ht="14.25" x14ac:dyDescent="0.2">
      <c r="A679" s="21"/>
      <c r="B679" s="22"/>
      <c r="C679" s="22" t="s">
        <v>1037</v>
      </c>
      <c r="D679" s="23"/>
      <c r="E679" s="10"/>
      <c r="F679" s="25">
        <f>Source!AM238</f>
        <v>2.36</v>
      </c>
      <c r="G679" s="24" t="str">
        <f>Source!DE238</f>
        <v>*1,25</v>
      </c>
      <c r="H679" s="10">
        <f>Source!AV238</f>
        <v>1</v>
      </c>
      <c r="I679" s="26">
        <f>ROUND((Source!AD238*Source!AV238)*Source!I238, 2)</f>
        <v>20.43</v>
      </c>
      <c r="J679" s="10">
        <f>IF(Source!BB238&lt;&gt; 0, Source!BB238, 1)</f>
        <v>8.5</v>
      </c>
      <c r="K679" s="26">
        <f>Source!Q238</f>
        <v>173.67</v>
      </c>
    </row>
    <row r="680" spans="1:27" ht="14.25" x14ac:dyDescent="0.2">
      <c r="A680" s="21"/>
      <c r="B680" s="22"/>
      <c r="C680" s="22" t="s">
        <v>1038</v>
      </c>
      <c r="D680" s="23"/>
      <c r="E680" s="10"/>
      <c r="F680" s="25">
        <f>Source!AN238</f>
        <v>0.41</v>
      </c>
      <c r="G680" s="24" t="str">
        <f>Source!DF238</f>
        <v>*1,25</v>
      </c>
      <c r="H680" s="10">
        <f>Source!AV238</f>
        <v>1</v>
      </c>
      <c r="I680" s="27">
        <f>ROUND((Source!AE238*Source!AV238)*Source!I238, 2)</f>
        <v>3.55</v>
      </c>
      <c r="J680" s="10">
        <f>IF(Source!BS238&lt;&gt; 0, Source!BS238, 1)</f>
        <v>1</v>
      </c>
      <c r="K680" s="27">
        <f>Source!R238</f>
        <v>3.55</v>
      </c>
      <c r="W680">
        <f>I680</f>
        <v>3.55</v>
      </c>
    </row>
    <row r="681" spans="1:27" ht="14.25" x14ac:dyDescent="0.2">
      <c r="A681" s="21"/>
      <c r="B681" s="22"/>
      <c r="C681" s="22" t="s">
        <v>1039</v>
      </c>
      <c r="D681" s="23"/>
      <c r="E681" s="10"/>
      <c r="F681" s="25">
        <f>Source!AL238</f>
        <v>7.0000000000000007E-2</v>
      </c>
      <c r="G681" s="24" t="str">
        <f>Source!DD238</f>
        <v/>
      </c>
      <c r="H681" s="10">
        <f>Source!AW238</f>
        <v>1</v>
      </c>
      <c r="I681" s="26">
        <f>ROUND((Source!AC238*Source!AW238)*Source!I238, 2)</f>
        <v>0.48</v>
      </c>
      <c r="J681" s="10">
        <f>IF(Source!BC238&lt;&gt; 0, Source!BC238, 1)</f>
        <v>4.29</v>
      </c>
      <c r="K681" s="26">
        <f>Source!P238</f>
        <v>2.08</v>
      </c>
    </row>
    <row r="682" spans="1:27" ht="28.5" x14ac:dyDescent="0.2">
      <c r="A682" s="21" t="str">
        <f>Source!E239</f>
        <v>58,1</v>
      </c>
      <c r="B682" s="22" t="str">
        <f>Source!F239</f>
        <v>1.3-2-138</v>
      </c>
      <c r="C682" s="22" t="str">
        <f>Source!G239</f>
        <v>Смеси сухие для заполнения швов между плитками, цветные</v>
      </c>
      <c r="D682" s="23" t="str">
        <f>Source!H239</f>
        <v>т</v>
      </c>
      <c r="E682" s="10">
        <f>Source!I239</f>
        <v>4.1555000000000002E-2</v>
      </c>
      <c r="F682" s="25">
        <f>Source!AK239</f>
        <v>27362.67</v>
      </c>
      <c r="G682" s="28" t="s">
        <v>3</v>
      </c>
      <c r="H682" s="10">
        <f>Source!AW239</f>
        <v>1</v>
      </c>
      <c r="I682" s="26">
        <f>ROUND((Source!AC239*Source!AW239)*Source!I239, 2)+ROUND((Source!AD239*Source!AV239)*Source!I239, 2)+ROUND((Source!AF239*Source!AV239)*Source!I239, 2)</f>
        <v>1137.06</v>
      </c>
      <c r="J682" s="10">
        <f>IF(Source!BC239&lt;&gt; 0, Source!BC239, 1)</f>
        <v>0.95</v>
      </c>
      <c r="K682" s="26">
        <f>Source!O239</f>
        <v>1080.2</v>
      </c>
      <c r="Q682">
        <f>ROUND((Source!DN239/100)*ROUND((Source!AF239*Source!AV239)*Source!I239, 2), 2)</f>
        <v>0</v>
      </c>
      <c r="R682">
        <f>Source!X239</f>
        <v>0</v>
      </c>
      <c r="S682">
        <f>ROUND((Source!DO239/100)*ROUND((Source!AF239*Source!AV239)*Source!I239, 2), 2)</f>
        <v>0</v>
      </c>
      <c r="T682">
        <f>Source!Y239</f>
        <v>0</v>
      </c>
      <c r="U682">
        <f>ROUND((175/100)*ROUND((Source!AE239*Source!AV239)*Source!I239, 2), 2)</f>
        <v>0</v>
      </c>
      <c r="V682">
        <f>ROUND((167/100)*ROUND(Source!CS239*Source!I239, 2), 2)</f>
        <v>0</v>
      </c>
      <c r="X682">
        <f>IF(Source!BI239&lt;=1,I682, 0)</f>
        <v>1137.06</v>
      </c>
      <c r="Y682">
        <f>IF(Source!BI239=2,I682, 0)</f>
        <v>0</v>
      </c>
      <c r="Z682">
        <f>IF(Source!BI239=3,I682, 0)</f>
        <v>0</v>
      </c>
      <c r="AA682">
        <f>IF(Source!BI239=4,I682, 0)</f>
        <v>0</v>
      </c>
    </row>
    <row r="683" spans="1:27" ht="71.25" x14ac:dyDescent="0.2">
      <c r="A683" s="21" t="str">
        <f>Source!E240</f>
        <v>58,2</v>
      </c>
      <c r="B683" s="22" t="str">
        <f>Source!F240</f>
        <v>1.3-2-36</v>
      </c>
      <c r="C683" s="22" t="str">
        <f>Source!G240</f>
        <v>Смеси сухие цементно-песчаные, клеевые, высокоадгезионные для плиточных работ, В12,5 (М150), F50, крупность заполнителя не более 0,5 мм</v>
      </c>
      <c r="D683" s="23" t="str">
        <f>Source!H240</f>
        <v>т</v>
      </c>
      <c r="E683" s="10">
        <f>Source!I240</f>
        <v>0.29781400000000002</v>
      </c>
      <c r="F683" s="25">
        <f>Source!AK240</f>
        <v>3374.81</v>
      </c>
      <c r="G683" s="28" t="s">
        <v>3</v>
      </c>
      <c r="H683" s="10">
        <f>Source!AW240</f>
        <v>1</v>
      </c>
      <c r="I683" s="26">
        <f>ROUND((Source!AC240*Source!AW240)*Source!I240, 2)+ROUND((Source!AD240*Source!AV240)*Source!I240, 2)+ROUND((Source!AF240*Source!AV240)*Source!I240, 2)</f>
        <v>1005.07</v>
      </c>
      <c r="J683" s="10">
        <f>IF(Source!BC240&lt;&gt; 0, Source!BC240, 1)</f>
        <v>4.4000000000000004</v>
      </c>
      <c r="K683" s="26">
        <f>Source!O240</f>
        <v>4422.29</v>
      </c>
      <c r="Q683">
        <f>ROUND((Source!DN240/100)*ROUND((Source!AF240*Source!AV240)*Source!I240, 2), 2)</f>
        <v>0</v>
      </c>
      <c r="R683">
        <f>Source!X240</f>
        <v>0</v>
      </c>
      <c r="S683">
        <f>ROUND((Source!DO240/100)*ROUND((Source!AF240*Source!AV240)*Source!I240, 2), 2)</f>
        <v>0</v>
      </c>
      <c r="T683">
        <f>Source!Y240</f>
        <v>0</v>
      </c>
      <c r="U683">
        <f>ROUND((175/100)*ROUND((Source!AE240*Source!AV240)*Source!I240, 2), 2)</f>
        <v>0</v>
      </c>
      <c r="V683">
        <f>ROUND((167/100)*ROUND(Source!CS240*Source!I240, 2), 2)</f>
        <v>0</v>
      </c>
      <c r="X683">
        <f>IF(Source!BI240&lt;=1,I683, 0)</f>
        <v>1005.07</v>
      </c>
      <c r="Y683">
        <f>IF(Source!BI240=2,I683, 0)</f>
        <v>0</v>
      </c>
      <c r="Z683">
        <f>IF(Source!BI240=3,I683, 0)</f>
        <v>0</v>
      </c>
      <c r="AA683">
        <f>IF(Source!BI240=4,I683, 0)</f>
        <v>0</v>
      </c>
    </row>
    <row r="684" spans="1:27" ht="71.25" x14ac:dyDescent="0.2">
      <c r="A684" s="21" t="str">
        <f>Source!E241</f>
        <v>58,3</v>
      </c>
      <c r="B684" s="22" t="str">
        <f>Source!F241</f>
        <v>1.1-1-2398</v>
      </c>
      <c r="C684" s="22" t="str">
        <f>Source!G241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684" s="23" t="str">
        <f>Source!H241</f>
        <v>м2</v>
      </c>
      <c r="E684" s="10">
        <f>Source!I241</f>
        <v>70.644180000000006</v>
      </c>
      <c r="F684" s="25">
        <f>Source!AK241</f>
        <v>92.02</v>
      </c>
      <c r="G684" s="28" t="s">
        <v>3</v>
      </c>
      <c r="H684" s="10">
        <f>Source!AW241</f>
        <v>1</v>
      </c>
      <c r="I684" s="26">
        <f>ROUND((Source!AC241*Source!AW241)*Source!I241, 2)+ROUND((Source!AD241*Source!AV241)*Source!I241, 2)+ROUND((Source!AF241*Source!AV241)*Source!I241, 2)</f>
        <v>6500.68</v>
      </c>
      <c r="J684" s="10">
        <f>IF(Source!BC241&lt;&gt; 0, Source!BC241, 1)</f>
        <v>4.38</v>
      </c>
      <c r="K684" s="26">
        <f>Source!O241</f>
        <v>28472.97</v>
      </c>
      <c r="Q684">
        <f>ROUND((Source!DN241/100)*ROUND((Source!AF241*Source!AV241)*Source!I241, 2), 2)</f>
        <v>0</v>
      </c>
      <c r="R684">
        <f>Source!X241</f>
        <v>0</v>
      </c>
      <c r="S684">
        <f>ROUND((Source!DO241/100)*ROUND((Source!AF241*Source!AV241)*Source!I241, 2), 2)</f>
        <v>0</v>
      </c>
      <c r="T684">
        <f>Source!Y241</f>
        <v>0</v>
      </c>
      <c r="U684">
        <f>ROUND((175/100)*ROUND((Source!AE241*Source!AV241)*Source!I241, 2), 2)</f>
        <v>0</v>
      </c>
      <c r="V684">
        <f>ROUND((167/100)*ROUND(Source!CS241*Source!I241, 2), 2)</f>
        <v>0</v>
      </c>
      <c r="X684">
        <f>IF(Source!BI241&lt;=1,I684, 0)</f>
        <v>6500.68</v>
      </c>
      <c r="Y684">
        <f>IF(Source!BI241=2,I684, 0)</f>
        <v>0</v>
      </c>
      <c r="Z684">
        <f>IF(Source!BI241=3,I684, 0)</f>
        <v>0</v>
      </c>
      <c r="AA684">
        <f>IF(Source!BI241=4,I684, 0)</f>
        <v>0</v>
      </c>
    </row>
    <row r="685" spans="1:27" ht="14.25" x14ac:dyDescent="0.2">
      <c r="A685" s="21"/>
      <c r="B685" s="22"/>
      <c r="C685" s="22" t="s">
        <v>1040</v>
      </c>
      <c r="D685" s="23" t="s">
        <v>1041</v>
      </c>
      <c r="E685" s="10">
        <f>Source!DN238</f>
        <v>104</v>
      </c>
      <c r="F685" s="25"/>
      <c r="G685" s="24"/>
      <c r="H685" s="10"/>
      <c r="I685" s="26">
        <f>SUM(Q677:Q684)</f>
        <v>2977.21</v>
      </c>
      <c r="J685" s="10">
        <f>Source!BZ238</f>
        <v>90</v>
      </c>
      <c r="K685" s="26">
        <f>SUM(R677:R684)</f>
        <v>47792.83</v>
      </c>
    </row>
    <row r="686" spans="1:27" ht="14.25" x14ac:dyDescent="0.2">
      <c r="A686" s="21"/>
      <c r="B686" s="22"/>
      <c r="C686" s="22" t="s">
        <v>1042</v>
      </c>
      <c r="D686" s="23" t="s">
        <v>1041</v>
      </c>
      <c r="E686" s="10">
        <f>Source!DO238</f>
        <v>70</v>
      </c>
      <c r="F686" s="25"/>
      <c r="G686" s="24"/>
      <c r="H686" s="10"/>
      <c r="I686" s="26">
        <f>SUM(S677:S685)</f>
        <v>2003.89</v>
      </c>
      <c r="J686" s="10">
        <f>Source!CA238</f>
        <v>44</v>
      </c>
      <c r="K686" s="26">
        <f>SUM(T677:T685)</f>
        <v>23365.38</v>
      </c>
    </row>
    <row r="687" spans="1:27" ht="14.25" x14ac:dyDescent="0.2">
      <c r="A687" s="21"/>
      <c r="B687" s="22"/>
      <c r="C687" s="22" t="s">
        <v>1043</v>
      </c>
      <c r="D687" s="23" t="s">
        <v>1041</v>
      </c>
      <c r="E687" s="10">
        <f>175</f>
        <v>175</v>
      </c>
      <c r="F687" s="25"/>
      <c r="G687" s="24"/>
      <c r="H687" s="10"/>
      <c r="I687" s="26">
        <f>SUM(U677:U686)</f>
        <v>6.21</v>
      </c>
      <c r="J687" s="10">
        <f>167</f>
        <v>167</v>
      </c>
      <c r="K687" s="26">
        <f>SUM(V677:V686)</f>
        <v>5.93</v>
      </c>
    </row>
    <row r="688" spans="1:27" ht="14.25" x14ac:dyDescent="0.2">
      <c r="A688" s="21"/>
      <c r="B688" s="22"/>
      <c r="C688" s="22" t="s">
        <v>1044</v>
      </c>
      <c r="D688" s="23" t="s">
        <v>1045</v>
      </c>
      <c r="E688" s="10">
        <f>Source!AQ238</f>
        <v>29.18</v>
      </c>
      <c r="F688" s="25"/>
      <c r="G688" s="24" t="str">
        <f>Source!DI238</f>
        <v>*1,15</v>
      </c>
      <c r="H688" s="10">
        <f>Source!AV238</f>
        <v>1</v>
      </c>
      <c r="I688" s="26">
        <f>Source!U238</f>
        <v>232.41242629999999</v>
      </c>
      <c r="J688" s="10"/>
      <c r="K688" s="26"/>
    </row>
    <row r="689" spans="1:27" ht="15" x14ac:dyDescent="0.25">
      <c r="A689" s="30"/>
      <c r="B689" s="30"/>
      <c r="C689" s="30"/>
      <c r="D689" s="30"/>
      <c r="E689" s="30"/>
      <c r="F689" s="30"/>
      <c r="G689" s="30"/>
      <c r="H689" s="39">
        <f>I678+I679+I681+I685+I686+I687+SUM(I682:I684)</f>
        <v>16513.730000000003</v>
      </c>
      <c r="I689" s="39"/>
      <c r="J689" s="39">
        <f>K678+K679+K681+K685+K686+K687+SUM(K682:K684)</f>
        <v>158418.49</v>
      </c>
      <c r="K689" s="39"/>
      <c r="O689" s="29">
        <f>I678+I679+I681+I685+I686+I687+SUM(I682:I684)</f>
        <v>16513.730000000003</v>
      </c>
      <c r="P689" s="29">
        <f>K678+K679+K681+K685+K686+K687+SUM(K682:K684)</f>
        <v>158418.49</v>
      </c>
      <c r="X689">
        <f>IF(Source!BI238&lt;=1,I678+I679+I681+I685+I686+I687-0, 0)</f>
        <v>7870.92</v>
      </c>
      <c r="Y689">
        <f>IF(Source!BI238=2,I678+I679+I681+I685+I686+I687-0, 0)</f>
        <v>0</v>
      </c>
      <c r="Z689">
        <f>IF(Source!BI238=3,I678+I679+I681+I685+I686+I687-0, 0)</f>
        <v>0</v>
      </c>
      <c r="AA689">
        <f>IF(Source!BI238=4,I678+I679+I681+I685+I686+I687,0)</f>
        <v>0</v>
      </c>
    </row>
    <row r="690" spans="1:27" ht="28.5" x14ac:dyDescent="0.2">
      <c r="A690" s="21" t="str">
        <f>Source!E242</f>
        <v>59</v>
      </c>
      <c r="B690" s="22" t="str">
        <f>Source!F242</f>
        <v>3.11-28-7</v>
      </c>
      <c r="C690" s="22" t="str">
        <f>Source!G242</f>
        <v>Устройство плинтусов деревянных с креплением к стенам шурупами</v>
      </c>
      <c r="D690" s="23" t="str">
        <f>Source!H242</f>
        <v>100 м</v>
      </c>
      <c r="E690" s="10">
        <f>Source!I242</f>
        <v>0.2283</v>
      </c>
      <c r="F690" s="25"/>
      <c r="G690" s="24"/>
      <c r="H690" s="10"/>
      <c r="I690" s="26"/>
      <c r="J690" s="10"/>
      <c r="K690" s="26"/>
      <c r="Q690">
        <f>ROUND((Source!DN242/100)*ROUND((Source!AF242*Source!AV242)*Source!I242, 2), 2)</f>
        <v>37.99</v>
      </c>
      <c r="R690">
        <f>Source!X242</f>
        <v>609.83000000000004</v>
      </c>
      <c r="S690">
        <f>ROUND((Source!DO242/100)*ROUND((Source!AF242*Source!AV242)*Source!I242, 2), 2)</f>
        <v>25.57</v>
      </c>
      <c r="T690">
        <f>Source!Y242</f>
        <v>298.14</v>
      </c>
      <c r="U690">
        <f>ROUND((175/100)*ROUND((Source!AE242*Source!AV242)*Source!I242, 2), 2)</f>
        <v>0.37</v>
      </c>
      <c r="V690">
        <f>ROUND((167/100)*ROUND(Source!CS242*Source!I242, 2), 2)</f>
        <v>0.35</v>
      </c>
    </row>
    <row r="691" spans="1:27" ht="14.25" x14ac:dyDescent="0.2">
      <c r="A691" s="21"/>
      <c r="B691" s="22"/>
      <c r="C691" s="22" t="s">
        <v>1036</v>
      </c>
      <c r="D691" s="23"/>
      <c r="E691" s="10"/>
      <c r="F691" s="25">
        <f>Source!AO242</f>
        <v>139.13</v>
      </c>
      <c r="G691" s="24" t="str">
        <f>Source!DG242</f>
        <v>*1,15</v>
      </c>
      <c r="H691" s="10">
        <f>Source!AV242</f>
        <v>1</v>
      </c>
      <c r="I691" s="26">
        <f>ROUND((Source!AF242*Source!AV242)*Source!I242, 2)</f>
        <v>36.53</v>
      </c>
      <c r="J691" s="10">
        <f>IF(Source!BA242&lt;&gt; 0, Source!BA242, 1)</f>
        <v>18.55</v>
      </c>
      <c r="K691" s="26">
        <f>Source!S242</f>
        <v>677.59</v>
      </c>
      <c r="W691">
        <f>I691</f>
        <v>36.53</v>
      </c>
    </row>
    <row r="692" spans="1:27" ht="14.25" x14ac:dyDescent="0.2">
      <c r="A692" s="21"/>
      <c r="B692" s="22"/>
      <c r="C692" s="22" t="s">
        <v>1037</v>
      </c>
      <c r="D692" s="23"/>
      <c r="E692" s="10"/>
      <c r="F692" s="25">
        <f>Source!AM242</f>
        <v>10.59</v>
      </c>
      <c r="G692" s="24" t="str">
        <f>Source!DE242</f>
        <v>*1,25</v>
      </c>
      <c r="H692" s="10">
        <f>Source!AV242</f>
        <v>1</v>
      </c>
      <c r="I692" s="26">
        <f>ROUND((Source!AD242*Source!AV242)*Source!I242, 2)</f>
        <v>3.02</v>
      </c>
      <c r="J692" s="10">
        <f>IF(Source!BB242&lt;&gt; 0, Source!BB242, 1)</f>
        <v>9.42</v>
      </c>
      <c r="K692" s="26">
        <f>Source!Q242</f>
        <v>28.47</v>
      </c>
    </row>
    <row r="693" spans="1:27" ht="14.25" x14ac:dyDescent="0.2">
      <c r="A693" s="21"/>
      <c r="B693" s="22"/>
      <c r="C693" s="22" t="s">
        <v>1038</v>
      </c>
      <c r="D693" s="23"/>
      <c r="E693" s="10"/>
      <c r="F693" s="25">
        <f>Source!AN242</f>
        <v>0.72</v>
      </c>
      <c r="G693" s="24" t="str">
        <f>Source!DF242</f>
        <v>*1,25</v>
      </c>
      <c r="H693" s="10">
        <f>Source!AV242</f>
        <v>1</v>
      </c>
      <c r="I693" s="27">
        <f>ROUND((Source!AE242*Source!AV242)*Source!I242, 2)</f>
        <v>0.21</v>
      </c>
      <c r="J693" s="10">
        <f>IF(Source!BS242&lt;&gt; 0, Source!BS242, 1)</f>
        <v>1</v>
      </c>
      <c r="K693" s="27">
        <f>Source!R242</f>
        <v>0.21</v>
      </c>
      <c r="W693">
        <f>I693</f>
        <v>0.21</v>
      </c>
    </row>
    <row r="694" spans="1:27" ht="14.25" x14ac:dyDescent="0.2">
      <c r="A694" s="21"/>
      <c r="B694" s="22"/>
      <c r="C694" s="22" t="s">
        <v>1039</v>
      </c>
      <c r="D694" s="23"/>
      <c r="E694" s="10"/>
      <c r="F694" s="25">
        <f>Source!AL242</f>
        <v>174.38</v>
      </c>
      <c r="G694" s="24" t="str">
        <f>Source!DD242</f>
        <v/>
      </c>
      <c r="H694" s="10">
        <f>Source!AW242</f>
        <v>1</v>
      </c>
      <c r="I694" s="26">
        <f>ROUND((Source!AC242*Source!AW242)*Source!I242, 2)</f>
        <v>39.81</v>
      </c>
      <c r="J694" s="10">
        <f>IF(Source!BC242&lt;&gt; 0, Source!BC242, 1)</f>
        <v>1.1299999999999999</v>
      </c>
      <c r="K694" s="26">
        <f>Source!P242</f>
        <v>44.99</v>
      </c>
    </row>
    <row r="695" spans="1:27" ht="28.5" x14ac:dyDescent="0.2">
      <c r="A695" s="21" t="str">
        <f>Source!E243</f>
        <v>59,1</v>
      </c>
      <c r="B695" s="22" t="str">
        <f>Source!F243</f>
        <v>1.1-1-289</v>
      </c>
      <c r="C695" s="22" t="str">
        <f>Source!G243</f>
        <v>Плинтусы поливинилхлоридные электротехнические совмещенные</v>
      </c>
      <c r="D695" s="23" t="str">
        <f>Source!H243</f>
        <v>м</v>
      </c>
      <c r="E695" s="10">
        <f>Source!I243</f>
        <v>23.971499999999999</v>
      </c>
      <c r="F695" s="25">
        <f>Source!AK243</f>
        <v>22.18</v>
      </c>
      <c r="G695" s="28" t="s">
        <v>3</v>
      </c>
      <c r="H695" s="10">
        <f>Source!AW243</f>
        <v>1</v>
      </c>
      <c r="I695" s="26">
        <f>ROUND((Source!AC243*Source!AW243)*Source!I243, 2)+ROUND((Source!AD243*Source!AV243)*Source!I243, 2)+ROUND((Source!AF243*Source!AV243)*Source!I243, 2)</f>
        <v>531.69000000000005</v>
      </c>
      <c r="J695" s="10">
        <f>IF(Source!BC243&lt;&gt; 0, Source!BC243, 1)</f>
        <v>1.58</v>
      </c>
      <c r="K695" s="26">
        <f>Source!O243</f>
        <v>840.07</v>
      </c>
      <c r="Q695">
        <f>ROUND((Source!DN243/100)*ROUND((Source!AF243*Source!AV243)*Source!I243, 2), 2)</f>
        <v>0</v>
      </c>
      <c r="R695">
        <f>Source!X243</f>
        <v>0</v>
      </c>
      <c r="S695">
        <f>ROUND((Source!DO243/100)*ROUND((Source!AF243*Source!AV243)*Source!I243, 2), 2)</f>
        <v>0</v>
      </c>
      <c r="T695">
        <f>Source!Y243</f>
        <v>0</v>
      </c>
      <c r="U695">
        <f>ROUND((175/100)*ROUND((Source!AE243*Source!AV243)*Source!I243, 2), 2)</f>
        <v>0</v>
      </c>
      <c r="V695">
        <f>ROUND((167/100)*ROUND(Source!CS243*Source!I243, 2), 2)</f>
        <v>0</v>
      </c>
      <c r="X695">
        <f>IF(Source!BI243&lt;=1,I695, 0)</f>
        <v>531.69000000000005</v>
      </c>
      <c r="Y695">
        <f>IF(Source!BI243=2,I695, 0)</f>
        <v>0</v>
      </c>
      <c r="Z695">
        <f>IF(Source!BI243=3,I695, 0)</f>
        <v>0</v>
      </c>
      <c r="AA695">
        <f>IF(Source!BI243=4,I695, 0)</f>
        <v>0</v>
      </c>
    </row>
    <row r="696" spans="1:27" ht="14.25" x14ac:dyDescent="0.2">
      <c r="A696" s="21"/>
      <c r="B696" s="22"/>
      <c r="C696" s="22" t="s">
        <v>1040</v>
      </c>
      <c r="D696" s="23" t="s">
        <v>1041</v>
      </c>
      <c r="E696" s="10">
        <f>Source!DN242</f>
        <v>104</v>
      </c>
      <c r="F696" s="25"/>
      <c r="G696" s="24"/>
      <c r="H696" s="10"/>
      <c r="I696" s="26">
        <f>SUM(Q690:Q695)</f>
        <v>37.99</v>
      </c>
      <c r="J696" s="10">
        <f>Source!BZ242</f>
        <v>90</v>
      </c>
      <c r="K696" s="26">
        <f>SUM(R690:R695)</f>
        <v>609.83000000000004</v>
      </c>
    </row>
    <row r="697" spans="1:27" ht="14.25" x14ac:dyDescent="0.2">
      <c r="A697" s="21"/>
      <c r="B697" s="22"/>
      <c r="C697" s="22" t="s">
        <v>1042</v>
      </c>
      <c r="D697" s="23" t="s">
        <v>1041</v>
      </c>
      <c r="E697" s="10">
        <f>Source!DO242</f>
        <v>70</v>
      </c>
      <c r="F697" s="25"/>
      <c r="G697" s="24"/>
      <c r="H697" s="10"/>
      <c r="I697" s="26">
        <f>SUM(S690:S696)</f>
        <v>25.57</v>
      </c>
      <c r="J697" s="10">
        <f>Source!CA242</f>
        <v>44</v>
      </c>
      <c r="K697" s="26">
        <f>SUM(T690:T696)</f>
        <v>298.14</v>
      </c>
    </row>
    <row r="698" spans="1:27" ht="14.25" x14ac:dyDescent="0.2">
      <c r="A698" s="21"/>
      <c r="B698" s="22"/>
      <c r="C698" s="22" t="s">
        <v>1043</v>
      </c>
      <c r="D698" s="23" t="s">
        <v>1041</v>
      </c>
      <c r="E698" s="10">
        <f>175</f>
        <v>175</v>
      </c>
      <c r="F698" s="25"/>
      <c r="G698" s="24"/>
      <c r="H698" s="10"/>
      <c r="I698" s="26">
        <f>SUM(U690:U697)</f>
        <v>0.37</v>
      </c>
      <c r="J698" s="10">
        <f>167</f>
        <v>167</v>
      </c>
      <c r="K698" s="26">
        <f>SUM(V690:V697)</f>
        <v>0.35</v>
      </c>
    </row>
    <row r="699" spans="1:27" ht="14.25" x14ac:dyDescent="0.2">
      <c r="A699" s="21"/>
      <c r="B699" s="22"/>
      <c r="C699" s="22" t="s">
        <v>1044</v>
      </c>
      <c r="D699" s="23" t="s">
        <v>1045</v>
      </c>
      <c r="E699" s="10">
        <f>Source!AQ242</f>
        <v>12.65</v>
      </c>
      <c r="F699" s="25"/>
      <c r="G699" s="24" t="str">
        <f>Source!DI242</f>
        <v>*1,15</v>
      </c>
      <c r="H699" s="10">
        <f>Source!AV242</f>
        <v>1</v>
      </c>
      <c r="I699" s="26">
        <f>Source!U242</f>
        <v>3.32119425</v>
      </c>
      <c r="J699" s="10"/>
      <c r="K699" s="26"/>
    </row>
    <row r="700" spans="1:27" ht="15" x14ac:dyDescent="0.25">
      <c r="A700" s="30"/>
      <c r="B700" s="30"/>
      <c r="C700" s="30"/>
      <c r="D700" s="30"/>
      <c r="E700" s="30"/>
      <c r="F700" s="30"/>
      <c r="G700" s="30"/>
      <c r="H700" s="39">
        <f>I691+I692+I694+I696+I697+I698+SUM(I695:I695)</f>
        <v>674.98</v>
      </c>
      <c r="I700" s="39"/>
      <c r="J700" s="39">
        <f>K691+K692+K694+K696+K697+K698+SUM(K695:K695)</f>
        <v>2499.44</v>
      </c>
      <c r="K700" s="39"/>
      <c r="O700" s="29">
        <f>I691+I692+I694+I696+I697+I698+SUM(I695:I695)</f>
        <v>674.98</v>
      </c>
      <c r="P700" s="29">
        <f>K691+K692+K694+K696+K697+K698+SUM(K695:K695)</f>
        <v>2499.44</v>
      </c>
      <c r="X700">
        <f>IF(Source!BI242&lt;=1,I691+I692+I694+I696+I697+I698-0, 0)</f>
        <v>143.29000000000002</v>
      </c>
      <c r="Y700">
        <f>IF(Source!BI242=2,I691+I692+I694+I696+I697+I698-0, 0)</f>
        <v>0</v>
      </c>
      <c r="Z700">
        <f>IF(Source!BI242=3,I691+I692+I694+I696+I697+I698-0, 0)</f>
        <v>0</v>
      </c>
      <c r="AA700">
        <f>IF(Source!BI242=4,I691+I692+I694+I696+I697+I698,0)</f>
        <v>0</v>
      </c>
    </row>
    <row r="702" spans="1:27" ht="15" x14ac:dyDescent="0.25">
      <c r="A702" s="37" t="str">
        <f>CONCATENATE("Итого по подразделу: ",IF(Source!G245&lt;&gt;"Новый подраздел", Source!G245, ""))</f>
        <v>Итого по подразделу: Полы 1 этаж</v>
      </c>
      <c r="B702" s="37"/>
      <c r="C702" s="37"/>
      <c r="D702" s="37"/>
      <c r="E702" s="37"/>
      <c r="F702" s="37"/>
      <c r="G702" s="37"/>
      <c r="H702" s="35">
        <f>SUM(O204:O701)</f>
        <v>1170857.6900000002</v>
      </c>
      <c r="I702" s="36"/>
      <c r="J702" s="35">
        <f>SUM(P204:P701)</f>
        <v>6448067.740000003</v>
      </c>
      <c r="K702" s="36"/>
    </row>
    <row r="703" spans="1:27" ht="15" hidden="1" x14ac:dyDescent="0.25">
      <c r="A703" s="37" t="s">
        <v>1046</v>
      </c>
      <c r="B703" s="37"/>
      <c r="C703" s="37"/>
      <c r="D703" s="37"/>
      <c r="E703" s="37"/>
      <c r="F703" s="37"/>
      <c r="G703" s="37"/>
      <c r="H703" s="35">
        <f>SUM(AC204:AC702)</f>
        <v>0</v>
      </c>
      <c r="I703" s="36"/>
      <c r="J703" s="35">
        <f>SUM(AD204:AD702)</f>
        <v>0</v>
      </c>
      <c r="K703" s="36"/>
    </row>
    <row r="705" spans="1:27" ht="15" x14ac:dyDescent="0.25">
      <c r="A705" s="37" t="str">
        <f>CONCATENATE("Итого по разделу: ",IF(Source!G274&lt;&gt;"Новый раздел", Source!G274, ""))</f>
        <v>Итого по разделу: АР</v>
      </c>
      <c r="B705" s="37"/>
      <c r="C705" s="37"/>
      <c r="D705" s="37"/>
      <c r="E705" s="37"/>
      <c r="F705" s="37"/>
      <c r="G705" s="37"/>
      <c r="H705" s="35">
        <f>SUM(O33:O704)</f>
        <v>2253021.3000000012</v>
      </c>
      <c r="I705" s="36"/>
      <c r="J705" s="35">
        <f>SUM(P33:P704)</f>
        <v>15159498.780000007</v>
      </c>
      <c r="K705" s="36"/>
    </row>
    <row r="706" spans="1:27" ht="15" hidden="1" x14ac:dyDescent="0.25">
      <c r="A706" s="37" t="s">
        <v>1046</v>
      </c>
      <c r="B706" s="37"/>
      <c r="C706" s="37"/>
      <c r="D706" s="37"/>
      <c r="E706" s="37"/>
      <c r="F706" s="37"/>
      <c r="G706" s="37"/>
      <c r="H706" s="35">
        <f>SUM(AC33:AC705)</f>
        <v>0</v>
      </c>
      <c r="I706" s="36"/>
      <c r="J706" s="35">
        <f>SUM(AD33:AD705)</f>
        <v>0</v>
      </c>
      <c r="K706" s="36"/>
    </row>
    <row r="708" spans="1:27" ht="16.5" x14ac:dyDescent="0.25">
      <c r="A708" s="40" t="str">
        <f>CONCATENATE("Раздел: ",IF(Source!G303&lt;&gt;"Новый раздел", Source!G303, ""))</f>
        <v>Раздел: Ремонт входных групп</v>
      </c>
      <c r="B708" s="40"/>
      <c r="C708" s="40"/>
      <c r="D708" s="40"/>
      <c r="E708" s="40"/>
      <c r="F708" s="40"/>
      <c r="G708" s="40"/>
      <c r="H708" s="40"/>
      <c r="I708" s="40"/>
      <c r="J708" s="40"/>
      <c r="K708" s="40"/>
    </row>
    <row r="709" spans="1:27" ht="14.25" x14ac:dyDescent="0.2">
      <c r="C709" s="31" t="str">
        <f>Source!G307</f>
        <v>Кровельное покрытиеж\б козырков</v>
      </c>
    </row>
    <row r="710" spans="1:27" ht="28.5" x14ac:dyDescent="0.2">
      <c r="A710" s="21" t="str">
        <f>Source!E308</f>
        <v>60</v>
      </c>
      <c r="B710" s="22" t="str">
        <f>Source!F308</f>
        <v>6.58-2-1</v>
      </c>
      <c r="C710" s="22" t="str">
        <f>Source!G308</f>
        <v>Разборка покрытий кровли из рулонных материалов в 1-3 слоя</v>
      </c>
      <c r="D710" s="23" t="str">
        <f>Source!H308</f>
        <v>100 м2</v>
      </c>
      <c r="E710" s="10">
        <f>Source!I308</f>
        <v>1.3</v>
      </c>
      <c r="F710" s="25"/>
      <c r="G710" s="24"/>
      <c r="H710" s="10"/>
      <c r="I710" s="26"/>
      <c r="J710" s="10"/>
      <c r="K710" s="26"/>
      <c r="Q710">
        <f>ROUND((Source!DN308/100)*ROUND((Source!AF308*Source!AV308)*Source!I308, 2), 2)</f>
        <v>198.99</v>
      </c>
      <c r="R710">
        <f>Source!X308</f>
        <v>3322.2</v>
      </c>
      <c r="S710">
        <f>ROUND((Source!DO308/100)*ROUND((Source!AF308*Source!AV308)*Source!I308, 2), 2)</f>
        <v>136.81</v>
      </c>
      <c r="T710">
        <f>Source!Y308</f>
        <v>2030.23</v>
      </c>
      <c r="U710">
        <f>ROUND((175/100)*ROUND((Source!AE308*Source!AV308)*Source!I308, 2), 2)</f>
        <v>0</v>
      </c>
      <c r="V710">
        <f>ROUND((167/100)*ROUND(Source!CS308*Source!I308, 2), 2)</f>
        <v>0</v>
      </c>
    </row>
    <row r="711" spans="1:27" ht="14.25" x14ac:dyDescent="0.2">
      <c r="A711" s="21"/>
      <c r="B711" s="22"/>
      <c r="C711" s="22" t="s">
        <v>1036</v>
      </c>
      <c r="D711" s="23"/>
      <c r="E711" s="10"/>
      <c r="F711" s="25">
        <f>Source!AO308</f>
        <v>191.34</v>
      </c>
      <c r="G711" s="24" t="str">
        <f>Source!DG308</f>
        <v/>
      </c>
      <c r="H711" s="10">
        <f>Source!AV308</f>
        <v>1</v>
      </c>
      <c r="I711" s="26">
        <f>ROUND((Source!AF308*Source!AV308)*Source!I308, 2)</f>
        <v>248.74</v>
      </c>
      <c r="J711" s="10">
        <f>IF(Source!BA308&lt;&gt; 0, Source!BA308, 1)</f>
        <v>18.55</v>
      </c>
      <c r="K711" s="26">
        <f>Source!S308</f>
        <v>4614.16</v>
      </c>
      <c r="W711">
        <f>I711</f>
        <v>248.74</v>
      </c>
    </row>
    <row r="712" spans="1:27" ht="14.25" x14ac:dyDescent="0.2">
      <c r="A712" s="21"/>
      <c r="B712" s="22"/>
      <c r="C712" s="22" t="s">
        <v>1040</v>
      </c>
      <c r="D712" s="23" t="s">
        <v>1041</v>
      </c>
      <c r="E712" s="10">
        <f>Source!DN308</f>
        <v>80</v>
      </c>
      <c r="F712" s="25"/>
      <c r="G712" s="24"/>
      <c r="H712" s="10"/>
      <c r="I712" s="26">
        <f>SUM(Q710:Q711)</f>
        <v>198.99</v>
      </c>
      <c r="J712" s="10">
        <f>Source!BZ308</f>
        <v>72</v>
      </c>
      <c r="K712" s="26">
        <f>SUM(R710:R711)</f>
        <v>3322.2</v>
      </c>
    </row>
    <row r="713" spans="1:27" ht="14.25" x14ac:dyDescent="0.2">
      <c r="A713" s="21"/>
      <c r="B713" s="22"/>
      <c r="C713" s="22" t="s">
        <v>1042</v>
      </c>
      <c r="D713" s="23" t="s">
        <v>1041</v>
      </c>
      <c r="E713" s="10">
        <f>Source!DO308</f>
        <v>55</v>
      </c>
      <c r="F713" s="25"/>
      <c r="G713" s="24"/>
      <c r="H713" s="10"/>
      <c r="I713" s="26">
        <f>SUM(S710:S712)</f>
        <v>136.81</v>
      </c>
      <c r="J713" s="10">
        <f>Source!CA308</f>
        <v>44</v>
      </c>
      <c r="K713" s="26">
        <f>SUM(T710:T712)</f>
        <v>2030.23</v>
      </c>
    </row>
    <row r="714" spans="1:27" ht="14.25" x14ac:dyDescent="0.2">
      <c r="A714" s="21"/>
      <c r="B714" s="22"/>
      <c r="C714" s="22" t="s">
        <v>1044</v>
      </c>
      <c r="D714" s="23" t="s">
        <v>1045</v>
      </c>
      <c r="E714" s="10">
        <f>Source!AQ308</f>
        <v>17.41</v>
      </c>
      <c r="F714" s="25"/>
      <c r="G714" s="24" t="str">
        <f>Source!DI308</f>
        <v/>
      </c>
      <c r="H714" s="10">
        <f>Source!AV308</f>
        <v>1</v>
      </c>
      <c r="I714" s="26">
        <f>Source!U308</f>
        <v>22.633000000000003</v>
      </c>
      <c r="J714" s="10"/>
      <c r="K714" s="26"/>
    </row>
    <row r="715" spans="1:27" ht="15" x14ac:dyDescent="0.25">
      <c r="A715" s="30"/>
      <c r="B715" s="30"/>
      <c r="C715" s="30"/>
      <c r="D715" s="30"/>
      <c r="E715" s="30"/>
      <c r="F715" s="30"/>
      <c r="G715" s="30"/>
      <c r="H715" s="39">
        <f>I711+I712+I713</f>
        <v>584.54</v>
      </c>
      <c r="I715" s="39"/>
      <c r="J715" s="39">
        <f>K711+K712+K713</f>
        <v>9966.59</v>
      </c>
      <c r="K715" s="39"/>
      <c r="O715" s="29">
        <f>I711+I712+I713</f>
        <v>584.54</v>
      </c>
      <c r="P715" s="29">
        <f>K711+K712+K713</f>
        <v>9966.59</v>
      </c>
      <c r="X715">
        <f>IF(Source!BI308&lt;=1,I711+I712+I713-0, 0)</f>
        <v>584.54</v>
      </c>
      <c r="Y715">
        <f>IF(Source!BI308=2,I711+I712+I713-0, 0)</f>
        <v>0</v>
      </c>
      <c r="Z715">
        <f>IF(Source!BI308=3,I711+I712+I713-0, 0)</f>
        <v>0</v>
      </c>
      <c r="AA715">
        <f>IF(Source!BI308=4,I711+I712+I713,0)</f>
        <v>0</v>
      </c>
    </row>
    <row r="716" spans="1:27" ht="28.5" x14ac:dyDescent="0.2">
      <c r="A716" s="21" t="str">
        <f>Source!E309</f>
        <v>61</v>
      </c>
      <c r="B716" s="22" t="str">
        <f>Source!F309</f>
        <v>6.57-2-8</v>
      </c>
      <c r="C716" s="22" t="str">
        <f>Source!G309</f>
        <v>Разборка цементных покрытий, толщина 30 мм</v>
      </c>
      <c r="D716" s="23" t="str">
        <f>Source!H309</f>
        <v>100 м2 покрытия</v>
      </c>
      <c r="E716" s="10">
        <f>Source!I309</f>
        <v>1.3</v>
      </c>
      <c r="F716" s="25"/>
      <c r="G716" s="24"/>
      <c r="H716" s="10"/>
      <c r="I716" s="26"/>
      <c r="J716" s="10"/>
      <c r="K716" s="26"/>
      <c r="Q716">
        <f>ROUND((Source!DN309/100)*ROUND((Source!AF309*Source!AV309)*Source!I309, 2), 2)</f>
        <v>286.02999999999997</v>
      </c>
      <c r="R716">
        <f>Source!X309</f>
        <v>4775.29</v>
      </c>
      <c r="S716">
        <f>ROUND((Source!DO309/100)*ROUND((Source!AF309*Source!AV309)*Source!I309, 2), 2)</f>
        <v>196.65</v>
      </c>
      <c r="T716">
        <f>Source!Y309</f>
        <v>2918.23</v>
      </c>
      <c r="U716">
        <f>ROUND((175/100)*ROUND((Source!AE309*Source!AV309)*Source!I309, 2), 2)</f>
        <v>316.35000000000002</v>
      </c>
      <c r="V716">
        <f>ROUND((167/100)*ROUND(Source!CS309*Source!I309, 2), 2)</f>
        <v>301.89</v>
      </c>
    </row>
    <row r="717" spans="1:27" ht="14.25" x14ac:dyDescent="0.2">
      <c r="A717" s="21"/>
      <c r="B717" s="22"/>
      <c r="C717" s="22" t="s">
        <v>1036</v>
      </c>
      <c r="D717" s="23"/>
      <c r="E717" s="10"/>
      <c r="F717" s="25">
        <f>Source!AO309</f>
        <v>275.02999999999997</v>
      </c>
      <c r="G717" s="24" t="str">
        <f>Source!DG309</f>
        <v/>
      </c>
      <c r="H717" s="10">
        <f>Source!AV309</f>
        <v>1</v>
      </c>
      <c r="I717" s="26">
        <f>ROUND((Source!AF309*Source!AV309)*Source!I309, 2)</f>
        <v>357.54</v>
      </c>
      <c r="J717" s="10">
        <f>IF(Source!BA309&lt;&gt; 0, Source!BA309, 1)</f>
        <v>18.55</v>
      </c>
      <c r="K717" s="26">
        <f>Source!S309</f>
        <v>6632.35</v>
      </c>
      <c r="W717">
        <f>I717</f>
        <v>357.54</v>
      </c>
    </row>
    <row r="718" spans="1:27" ht="14.25" x14ac:dyDescent="0.2">
      <c r="A718" s="21"/>
      <c r="B718" s="22"/>
      <c r="C718" s="22" t="s">
        <v>1037</v>
      </c>
      <c r="D718" s="23"/>
      <c r="E718" s="10"/>
      <c r="F718" s="25">
        <f>Source!AM309</f>
        <v>465.71</v>
      </c>
      <c r="G718" s="24" t="str">
        <f>Source!DE309</f>
        <v/>
      </c>
      <c r="H718" s="10">
        <f>Source!AV309</f>
        <v>1</v>
      </c>
      <c r="I718" s="26">
        <f>ROUND((Source!AD309*Source!AV309)*Source!I309, 2)</f>
        <v>605.41999999999996</v>
      </c>
      <c r="J718" s="10">
        <f>IF(Source!BB309&lt;&gt; 0, Source!BB309, 1)</f>
        <v>8.36</v>
      </c>
      <c r="K718" s="26">
        <f>Source!Q309</f>
        <v>5061.34</v>
      </c>
    </row>
    <row r="719" spans="1:27" ht="14.25" x14ac:dyDescent="0.2">
      <c r="A719" s="21"/>
      <c r="B719" s="22"/>
      <c r="C719" s="22" t="s">
        <v>1038</v>
      </c>
      <c r="D719" s="23"/>
      <c r="E719" s="10"/>
      <c r="F719" s="25">
        <f>Source!AN309</f>
        <v>139.05000000000001</v>
      </c>
      <c r="G719" s="24" t="str">
        <f>Source!DF309</f>
        <v/>
      </c>
      <c r="H719" s="10">
        <f>Source!AV309</f>
        <v>1</v>
      </c>
      <c r="I719" s="27">
        <f>ROUND((Source!AE309*Source!AV309)*Source!I309, 2)</f>
        <v>180.77</v>
      </c>
      <c r="J719" s="10">
        <f>IF(Source!BS309&lt;&gt; 0, Source!BS309, 1)</f>
        <v>1</v>
      </c>
      <c r="K719" s="27">
        <f>Source!R309</f>
        <v>180.77</v>
      </c>
      <c r="W719">
        <f>I719</f>
        <v>180.77</v>
      </c>
    </row>
    <row r="720" spans="1:27" ht="14.25" x14ac:dyDescent="0.2">
      <c r="A720" s="21"/>
      <c r="B720" s="22"/>
      <c r="C720" s="22" t="s">
        <v>1040</v>
      </c>
      <c r="D720" s="23" t="s">
        <v>1041</v>
      </c>
      <c r="E720" s="10">
        <f>Source!DN309</f>
        <v>80</v>
      </c>
      <c r="F720" s="25"/>
      <c r="G720" s="24"/>
      <c r="H720" s="10"/>
      <c r="I720" s="26">
        <f>SUM(Q716:Q719)</f>
        <v>286.02999999999997</v>
      </c>
      <c r="J720" s="10">
        <f>Source!BZ309</f>
        <v>72</v>
      </c>
      <c r="K720" s="26">
        <f>SUM(R716:R719)</f>
        <v>4775.29</v>
      </c>
    </row>
    <row r="721" spans="1:27" ht="14.25" x14ac:dyDescent="0.2">
      <c r="A721" s="21"/>
      <c r="B721" s="22"/>
      <c r="C721" s="22" t="s">
        <v>1042</v>
      </c>
      <c r="D721" s="23" t="s">
        <v>1041</v>
      </c>
      <c r="E721" s="10">
        <f>Source!DO309</f>
        <v>55</v>
      </c>
      <c r="F721" s="25"/>
      <c r="G721" s="24"/>
      <c r="H721" s="10"/>
      <c r="I721" s="26">
        <f>SUM(S716:S720)</f>
        <v>196.65</v>
      </c>
      <c r="J721" s="10">
        <f>Source!CA309</f>
        <v>44</v>
      </c>
      <c r="K721" s="26">
        <f>SUM(T716:T720)</f>
        <v>2918.23</v>
      </c>
    </row>
    <row r="722" spans="1:27" ht="14.25" x14ac:dyDescent="0.2">
      <c r="A722" s="21"/>
      <c r="B722" s="22"/>
      <c r="C722" s="22" t="s">
        <v>1043</v>
      </c>
      <c r="D722" s="23" t="s">
        <v>1041</v>
      </c>
      <c r="E722" s="10">
        <f>175</f>
        <v>175</v>
      </c>
      <c r="F722" s="25"/>
      <c r="G722" s="24"/>
      <c r="H722" s="10"/>
      <c r="I722" s="26">
        <f>SUM(U716:U721)</f>
        <v>316.35000000000002</v>
      </c>
      <c r="J722" s="10">
        <f>167</f>
        <v>167</v>
      </c>
      <c r="K722" s="26">
        <f>SUM(V716:V721)</f>
        <v>301.89</v>
      </c>
    </row>
    <row r="723" spans="1:27" ht="14.25" x14ac:dyDescent="0.2">
      <c r="A723" s="21"/>
      <c r="B723" s="22"/>
      <c r="C723" s="22" t="s">
        <v>1044</v>
      </c>
      <c r="D723" s="23" t="s">
        <v>1045</v>
      </c>
      <c r="E723" s="10">
        <f>Source!AQ309</f>
        <v>24.6</v>
      </c>
      <c r="F723" s="25"/>
      <c r="G723" s="24" t="str">
        <f>Source!DI309</f>
        <v/>
      </c>
      <c r="H723" s="10">
        <f>Source!AV309</f>
        <v>1</v>
      </c>
      <c r="I723" s="26">
        <f>Source!U309</f>
        <v>31.980000000000004</v>
      </c>
      <c r="J723" s="10"/>
      <c r="K723" s="26"/>
    </row>
    <row r="724" spans="1:27" ht="15" x14ac:dyDescent="0.25">
      <c r="A724" s="30"/>
      <c r="B724" s="30"/>
      <c r="C724" s="30"/>
      <c r="D724" s="30"/>
      <c r="E724" s="30"/>
      <c r="F724" s="30"/>
      <c r="G724" s="30"/>
      <c r="H724" s="39">
        <f>I717+I718+I720+I721+I722</f>
        <v>1761.9900000000002</v>
      </c>
      <c r="I724" s="39"/>
      <c r="J724" s="39">
        <f>K717+K718+K720+K721+K722</f>
        <v>19689.099999999999</v>
      </c>
      <c r="K724" s="39"/>
      <c r="O724" s="29">
        <f>I717+I718+I720+I721+I722</f>
        <v>1761.9900000000002</v>
      </c>
      <c r="P724" s="29">
        <f>K717+K718+K720+K721+K722</f>
        <v>19689.099999999999</v>
      </c>
      <c r="X724">
        <f>IF(Source!BI309&lt;=1,I717+I718+I720+I721+I722-0, 0)</f>
        <v>1761.9900000000002</v>
      </c>
      <c r="Y724">
        <f>IF(Source!BI309=2,I717+I718+I720+I721+I722-0, 0)</f>
        <v>0</v>
      </c>
      <c r="Z724">
        <f>IF(Source!BI309=3,I717+I718+I720+I721+I722-0, 0)</f>
        <v>0</v>
      </c>
      <c r="AA724">
        <f>IF(Source!BI309=4,I717+I718+I720+I721+I722,0)</f>
        <v>0</v>
      </c>
    </row>
    <row r="725" spans="1:27" ht="42.75" x14ac:dyDescent="0.2">
      <c r="A725" s="21" t="str">
        <f>Source!E310</f>
        <v>62</v>
      </c>
      <c r="B725" s="22" t="str">
        <f>Source!F310</f>
        <v>6.57-2-16</v>
      </c>
      <c r="C725" s="22" t="str">
        <f>Source!G310</f>
        <v>Добавляется или исключается на каждые 5 мм изменения толщины покрытия к позиции 6.57-2-8</v>
      </c>
      <c r="D725" s="23" t="str">
        <f>Source!H310</f>
        <v>100 м2 покрытия</v>
      </c>
      <c r="E725" s="10">
        <f>Source!I310</f>
        <v>1.3</v>
      </c>
      <c r="F725" s="25"/>
      <c r="G725" s="24"/>
      <c r="H725" s="10"/>
      <c r="I725" s="26"/>
      <c r="J725" s="10"/>
      <c r="K725" s="26"/>
      <c r="Q725">
        <f>ROUND((Source!DN310/100)*ROUND((Source!AF310*Source!AV310)*Source!I310, 2), 2)</f>
        <v>488.34</v>
      </c>
      <c r="R725">
        <f>Source!X310</f>
        <v>8152.88</v>
      </c>
      <c r="S725">
        <f>ROUND((Source!DO310/100)*ROUND((Source!AF310*Source!AV310)*Source!I310, 2), 2)</f>
        <v>335.74</v>
      </c>
      <c r="T725">
        <f>Source!Y310</f>
        <v>4982.3100000000004</v>
      </c>
      <c r="U725">
        <f>ROUND((175/100)*ROUND((Source!AE310*Source!AV310)*Source!I310, 2), 2)</f>
        <v>0</v>
      </c>
      <c r="V725">
        <f>ROUND((167/100)*ROUND(Source!CS310*Source!I310, 2), 2)</f>
        <v>0</v>
      </c>
    </row>
    <row r="726" spans="1:27" ht="14.25" x14ac:dyDescent="0.2">
      <c r="A726" s="21"/>
      <c r="B726" s="22"/>
      <c r="C726" s="22" t="s">
        <v>1036</v>
      </c>
      <c r="D726" s="23"/>
      <c r="E726" s="10"/>
      <c r="F726" s="25">
        <f>Source!AO310</f>
        <v>33.54</v>
      </c>
      <c r="G726" s="24" t="str">
        <f>Source!DG310</f>
        <v>)*14</v>
      </c>
      <c r="H726" s="10">
        <f>Source!AV310</f>
        <v>1</v>
      </c>
      <c r="I726" s="26">
        <f>ROUND((Source!AF310*Source!AV310)*Source!I310, 2)</f>
        <v>610.42999999999995</v>
      </c>
      <c r="J726" s="10">
        <f>IF(Source!BA310&lt;&gt; 0, Source!BA310, 1)</f>
        <v>18.55</v>
      </c>
      <c r="K726" s="26">
        <f>Source!S310</f>
        <v>11323.44</v>
      </c>
      <c r="W726">
        <f>I726</f>
        <v>610.42999999999995</v>
      </c>
    </row>
    <row r="727" spans="1:27" ht="14.25" x14ac:dyDescent="0.2">
      <c r="A727" s="21"/>
      <c r="B727" s="22"/>
      <c r="C727" s="22" t="s">
        <v>1040</v>
      </c>
      <c r="D727" s="23" t="s">
        <v>1041</v>
      </c>
      <c r="E727" s="10">
        <f>Source!DN310</f>
        <v>80</v>
      </c>
      <c r="F727" s="25"/>
      <c r="G727" s="24"/>
      <c r="H727" s="10"/>
      <c r="I727" s="26">
        <f>SUM(Q725:Q726)</f>
        <v>488.34</v>
      </c>
      <c r="J727" s="10">
        <f>Source!BZ310</f>
        <v>72</v>
      </c>
      <c r="K727" s="26">
        <f>SUM(R725:R726)</f>
        <v>8152.88</v>
      </c>
    </row>
    <row r="728" spans="1:27" ht="14.25" x14ac:dyDescent="0.2">
      <c r="A728" s="21"/>
      <c r="B728" s="22"/>
      <c r="C728" s="22" t="s">
        <v>1042</v>
      </c>
      <c r="D728" s="23" t="s">
        <v>1041</v>
      </c>
      <c r="E728" s="10">
        <f>Source!DO310</f>
        <v>55</v>
      </c>
      <c r="F728" s="25"/>
      <c r="G728" s="24"/>
      <c r="H728" s="10"/>
      <c r="I728" s="26">
        <f>SUM(S725:S727)</f>
        <v>335.74</v>
      </c>
      <c r="J728" s="10">
        <f>Source!CA310</f>
        <v>44</v>
      </c>
      <c r="K728" s="26">
        <f>SUM(T725:T727)</f>
        <v>4982.3100000000004</v>
      </c>
    </row>
    <row r="729" spans="1:27" ht="14.25" x14ac:dyDescent="0.2">
      <c r="A729" s="21"/>
      <c r="B729" s="22"/>
      <c r="C729" s="22" t="s">
        <v>1044</v>
      </c>
      <c r="D729" s="23" t="s">
        <v>1045</v>
      </c>
      <c r="E729" s="10">
        <f>Source!AQ310</f>
        <v>3</v>
      </c>
      <c r="F729" s="25"/>
      <c r="G729" s="24" t="str">
        <f>Source!DI310</f>
        <v>)*14</v>
      </c>
      <c r="H729" s="10">
        <f>Source!AV310</f>
        <v>1</v>
      </c>
      <c r="I729" s="26">
        <f>Source!U310</f>
        <v>54.6</v>
      </c>
      <c r="J729" s="10"/>
      <c r="K729" s="26"/>
    </row>
    <row r="730" spans="1:27" ht="15" x14ac:dyDescent="0.25">
      <c r="A730" s="30"/>
      <c r="B730" s="30"/>
      <c r="C730" s="30"/>
      <c r="D730" s="30"/>
      <c r="E730" s="30"/>
      <c r="F730" s="30"/>
      <c r="G730" s="30"/>
      <c r="H730" s="39">
        <f>I726+I727+I728</f>
        <v>1434.51</v>
      </c>
      <c r="I730" s="39"/>
      <c r="J730" s="39">
        <f>K726+K727+K728</f>
        <v>24458.63</v>
      </c>
      <c r="K730" s="39"/>
      <c r="O730" s="29">
        <f>I726+I727+I728</f>
        <v>1434.51</v>
      </c>
      <c r="P730" s="29">
        <f>K726+K727+K728</f>
        <v>24458.63</v>
      </c>
      <c r="X730">
        <f>IF(Source!BI310&lt;=1,I726+I727+I728-0, 0)</f>
        <v>1434.51</v>
      </c>
      <c r="Y730">
        <f>IF(Source!BI310=2,I726+I727+I728-0, 0)</f>
        <v>0</v>
      </c>
      <c r="Z730">
        <f>IF(Source!BI310=3,I726+I727+I728-0, 0)</f>
        <v>0</v>
      </c>
      <c r="AA730">
        <f>IF(Source!BI310=4,I726+I727+I728,0)</f>
        <v>0</v>
      </c>
    </row>
    <row r="731" spans="1:27" ht="42.75" x14ac:dyDescent="0.2">
      <c r="A731" s="21" t="str">
        <f>Source!E311</f>
        <v>63</v>
      </c>
      <c r="B731" s="22" t="str">
        <f>Source!F311</f>
        <v>6.54-16-1</v>
      </c>
      <c r="C731" s="22" t="str">
        <f>Source!G311</f>
        <v>Разборка засыпной изоляции перекрытий, чердачных, толщина засыпки 20 см</v>
      </c>
      <c r="D731" s="23" t="str">
        <f>Source!H311</f>
        <v>100 м2</v>
      </c>
      <c r="E731" s="10">
        <f>Source!I311</f>
        <v>1.3</v>
      </c>
      <c r="F731" s="25"/>
      <c r="G731" s="24"/>
      <c r="H731" s="10"/>
      <c r="I731" s="26"/>
      <c r="J731" s="10"/>
      <c r="K731" s="26"/>
      <c r="Q731">
        <f>ROUND((Source!DN311/100)*ROUND((Source!AF311*Source!AV311)*Source!I311, 2), 2)</f>
        <v>482.12</v>
      </c>
      <c r="R731">
        <f>Source!X311</f>
        <v>8049.05</v>
      </c>
      <c r="S731">
        <f>ROUND((Source!DO311/100)*ROUND((Source!AF311*Source!AV311)*Source!I311, 2), 2)</f>
        <v>331.46</v>
      </c>
      <c r="T731">
        <f>Source!Y311</f>
        <v>4918.8599999999997</v>
      </c>
      <c r="U731">
        <f>ROUND((175/100)*ROUND((Source!AE311*Source!AV311)*Source!I311, 2), 2)</f>
        <v>0</v>
      </c>
      <c r="V731">
        <f>ROUND((167/100)*ROUND(Source!CS311*Source!I311, 2), 2)</f>
        <v>0</v>
      </c>
    </row>
    <row r="732" spans="1:27" ht="14.25" x14ac:dyDescent="0.2">
      <c r="A732" s="21"/>
      <c r="B732" s="22"/>
      <c r="C732" s="22" t="s">
        <v>1036</v>
      </c>
      <c r="D732" s="23"/>
      <c r="E732" s="10"/>
      <c r="F732" s="25">
        <f>Source!AO311</f>
        <v>463.58</v>
      </c>
      <c r="G732" s="24" t="str">
        <f>Source!DG311</f>
        <v/>
      </c>
      <c r="H732" s="10">
        <f>Source!AV311</f>
        <v>1</v>
      </c>
      <c r="I732" s="26">
        <f>ROUND((Source!AF311*Source!AV311)*Source!I311, 2)</f>
        <v>602.65</v>
      </c>
      <c r="J732" s="10">
        <f>IF(Source!BA311&lt;&gt; 0, Source!BA311, 1)</f>
        <v>18.55</v>
      </c>
      <c r="K732" s="26">
        <f>Source!S311</f>
        <v>11179.23</v>
      </c>
      <c r="W732">
        <f>I732</f>
        <v>602.65</v>
      </c>
    </row>
    <row r="733" spans="1:27" ht="14.25" x14ac:dyDescent="0.2">
      <c r="A733" s="21"/>
      <c r="B733" s="22"/>
      <c r="C733" s="22" t="s">
        <v>1040</v>
      </c>
      <c r="D733" s="23" t="s">
        <v>1041</v>
      </c>
      <c r="E733" s="10">
        <f>Source!DN311</f>
        <v>80</v>
      </c>
      <c r="F733" s="25"/>
      <c r="G733" s="24"/>
      <c r="H733" s="10"/>
      <c r="I733" s="26">
        <f>SUM(Q731:Q732)</f>
        <v>482.12</v>
      </c>
      <c r="J733" s="10">
        <f>Source!BZ311</f>
        <v>72</v>
      </c>
      <c r="K733" s="26">
        <f>SUM(R731:R732)</f>
        <v>8049.05</v>
      </c>
    </row>
    <row r="734" spans="1:27" ht="14.25" x14ac:dyDescent="0.2">
      <c r="A734" s="21"/>
      <c r="B734" s="22"/>
      <c r="C734" s="22" t="s">
        <v>1042</v>
      </c>
      <c r="D734" s="23" t="s">
        <v>1041</v>
      </c>
      <c r="E734" s="10">
        <f>Source!DO311</f>
        <v>55</v>
      </c>
      <c r="F734" s="25"/>
      <c r="G734" s="24"/>
      <c r="H734" s="10"/>
      <c r="I734" s="26">
        <f>SUM(S731:S733)</f>
        <v>331.46</v>
      </c>
      <c r="J734" s="10">
        <f>Source!CA311</f>
        <v>44</v>
      </c>
      <c r="K734" s="26">
        <f>SUM(T731:T733)</f>
        <v>4918.8599999999997</v>
      </c>
    </row>
    <row r="735" spans="1:27" ht="14.25" x14ac:dyDescent="0.2">
      <c r="A735" s="21"/>
      <c r="B735" s="22"/>
      <c r="C735" s="22" t="s">
        <v>1044</v>
      </c>
      <c r="D735" s="23" t="s">
        <v>1045</v>
      </c>
      <c r="E735" s="10">
        <f>Source!AQ311</f>
        <v>45.36</v>
      </c>
      <c r="F735" s="25"/>
      <c r="G735" s="24" t="str">
        <f>Source!DI311</f>
        <v/>
      </c>
      <c r="H735" s="10">
        <f>Source!AV311</f>
        <v>1</v>
      </c>
      <c r="I735" s="26">
        <f>Source!U311</f>
        <v>58.968000000000004</v>
      </c>
      <c r="J735" s="10"/>
      <c r="K735" s="26"/>
    </row>
    <row r="736" spans="1:27" ht="15" x14ac:dyDescent="0.25">
      <c r="A736" s="30"/>
      <c r="B736" s="30"/>
      <c r="C736" s="30"/>
      <c r="D736" s="30"/>
      <c r="E736" s="30"/>
      <c r="F736" s="30"/>
      <c r="G736" s="30"/>
      <c r="H736" s="39">
        <f>I732+I733+I734</f>
        <v>1416.23</v>
      </c>
      <c r="I736" s="39"/>
      <c r="J736" s="39">
        <f>K732+K733+K734</f>
        <v>24147.14</v>
      </c>
      <c r="K736" s="39"/>
      <c r="O736" s="29">
        <f>I732+I733+I734</f>
        <v>1416.23</v>
      </c>
      <c r="P736" s="29">
        <f>K732+K733+K734</f>
        <v>24147.14</v>
      </c>
      <c r="X736">
        <f>IF(Source!BI311&lt;=1,I732+I733+I734-0, 0)</f>
        <v>1416.23</v>
      </c>
      <c r="Y736">
        <f>IF(Source!BI311=2,I732+I733+I734-0, 0)</f>
        <v>0</v>
      </c>
      <c r="Z736">
        <f>IF(Source!BI311=3,I732+I733+I734-0, 0)</f>
        <v>0</v>
      </c>
      <c r="AA736">
        <f>IF(Source!BI311=4,I732+I733+I734,0)</f>
        <v>0</v>
      </c>
    </row>
    <row r="737" spans="1:27" ht="28.5" x14ac:dyDescent="0.2">
      <c r="A737" s="21" t="str">
        <f>Source!E312</f>
        <v>64</v>
      </c>
      <c r="B737" s="22" t="str">
        <f>Source!F312</f>
        <v>6.53-21-1</v>
      </c>
      <c r="C737" s="22" t="str">
        <f>Source!G312</f>
        <v>Ремонт кирпичной кладки стен отдельными местами</v>
      </c>
      <c r="D737" s="23" t="str">
        <f>Source!H312</f>
        <v>1 м3</v>
      </c>
      <c r="E737" s="10">
        <f>Source!I312</f>
        <v>21</v>
      </c>
      <c r="F737" s="25"/>
      <c r="G737" s="24"/>
      <c r="H737" s="10"/>
      <c r="I737" s="26"/>
      <c r="J737" s="10"/>
      <c r="K737" s="26"/>
      <c r="Q737">
        <f>ROUND((Source!DN312/100)*ROUND((Source!AF312*Source!AV312)*Source!I312, 2), 2)</f>
        <v>7114.65</v>
      </c>
      <c r="R737">
        <f>Source!X312</f>
        <v>111672.69</v>
      </c>
      <c r="S737">
        <f>ROUND((Source!DO312/100)*ROUND((Source!AF312*Source!AV312)*Source!I312, 2), 2)</f>
        <v>5472.81</v>
      </c>
      <c r="T737">
        <f>Source!Y312</f>
        <v>63812.97</v>
      </c>
      <c r="U737">
        <f>ROUND((175/100)*ROUND((Source!AE312*Source!AV312)*Source!I312, 2), 2)</f>
        <v>0</v>
      </c>
      <c r="V737">
        <f>ROUND((167/100)*ROUND(Source!CS312*Source!I312, 2), 2)</f>
        <v>0</v>
      </c>
    </row>
    <row r="738" spans="1:27" ht="14.25" x14ac:dyDescent="0.2">
      <c r="A738" s="21"/>
      <c r="B738" s="22"/>
      <c r="C738" s="22" t="s">
        <v>1036</v>
      </c>
      <c r="D738" s="23"/>
      <c r="E738" s="10"/>
      <c r="F738" s="25">
        <f>Source!AO312</f>
        <v>372.3</v>
      </c>
      <c r="G738" s="24" t="str">
        <f>Source!DG312</f>
        <v/>
      </c>
      <c r="H738" s="10">
        <f>Source!AV312</f>
        <v>1</v>
      </c>
      <c r="I738" s="26">
        <f>ROUND((Source!AF312*Source!AV312)*Source!I312, 2)</f>
        <v>7818.3</v>
      </c>
      <c r="J738" s="10">
        <f>IF(Source!BA312&lt;&gt; 0, Source!BA312, 1)</f>
        <v>18.55</v>
      </c>
      <c r="K738" s="26">
        <f>Source!S312</f>
        <v>145029.47</v>
      </c>
      <c r="W738">
        <f>I738</f>
        <v>7818.3</v>
      </c>
    </row>
    <row r="739" spans="1:27" ht="28.5" x14ac:dyDescent="0.2">
      <c r="A739" s="21" t="str">
        <f>Source!E313</f>
        <v>64,1</v>
      </c>
      <c r="B739" s="22" t="str">
        <f>Source!F313</f>
        <v>1.1-1-350</v>
      </c>
      <c r="C739" s="22" t="str">
        <f>Source!G313</f>
        <v>Кирпич керамический обыкновенный, размер 250х120х65 мм, марка 75</v>
      </c>
      <c r="D739" s="23" t="str">
        <f>Source!H313</f>
        <v>1000 шт.</v>
      </c>
      <c r="E739" s="10">
        <f>Source!I313</f>
        <v>8.4420000000000002</v>
      </c>
      <c r="F739" s="25">
        <f>Source!AK313</f>
        <v>991.12</v>
      </c>
      <c r="G739" s="28" t="s">
        <v>3</v>
      </c>
      <c r="H739" s="10">
        <f>Source!AW313</f>
        <v>1</v>
      </c>
      <c r="I739" s="26">
        <f>ROUND((Source!AC313*Source!AW313)*Source!I313, 2)+ROUND((Source!AD313*Source!AV313)*Source!I313, 2)+ROUND((Source!AF313*Source!AV313)*Source!I313, 2)</f>
        <v>8367.0400000000009</v>
      </c>
      <c r="J739" s="10">
        <f>IF(Source!BC313&lt;&gt; 0, Source!BC313, 1)</f>
        <v>7.24</v>
      </c>
      <c r="K739" s="26">
        <f>Source!O313</f>
        <v>60577.33</v>
      </c>
      <c r="Q739">
        <f>ROUND((Source!DN313/100)*ROUND((Source!AF313*Source!AV313)*Source!I313, 2), 2)</f>
        <v>0</v>
      </c>
      <c r="R739">
        <f>Source!X313</f>
        <v>0</v>
      </c>
      <c r="S739">
        <f>ROUND((Source!DO313/100)*ROUND((Source!AF313*Source!AV313)*Source!I313, 2), 2)</f>
        <v>0</v>
      </c>
      <c r="T739">
        <f>Source!Y313</f>
        <v>0</v>
      </c>
      <c r="U739">
        <f>ROUND((175/100)*ROUND((Source!AE313*Source!AV313)*Source!I313, 2), 2)</f>
        <v>0</v>
      </c>
      <c r="V739">
        <f>ROUND((167/100)*ROUND(Source!CS313*Source!I313, 2), 2)</f>
        <v>0</v>
      </c>
      <c r="X739">
        <f>IF(Source!BI313&lt;=1,I739, 0)</f>
        <v>8367.0400000000009</v>
      </c>
      <c r="Y739">
        <f>IF(Source!BI313=2,I739, 0)</f>
        <v>0</v>
      </c>
      <c r="Z739">
        <f>IF(Source!BI313=3,I739, 0)</f>
        <v>0</v>
      </c>
      <c r="AA739">
        <f>IF(Source!BI313=4,I739, 0)</f>
        <v>0</v>
      </c>
    </row>
    <row r="740" spans="1:27" ht="28.5" x14ac:dyDescent="0.2">
      <c r="A740" s="21" t="str">
        <f>Source!E314</f>
        <v>64,2</v>
      </c>
      <c r="B740" s="22" t="str">
        <f>Source!F314</f>
        <v>1.3-2-13</v>
      </c>
      <c r="C740" s="22" t="str">
        <f>Source!G314</f>
        <v>Растворы цементно-известковые, марка 75</v>
      </c>
      <c r="D740" s="23" t="str">
        <f>Source!H314</f>
        <v>м3</v>
      </c>
      <c r="E740" s="10">
        <f>Source!I314</f>
        <v>5.3129999999999997</v>
      </c>
      <c r="F740" s="25">
        <f>Source!AK314</f>
        <v>481.69</v>
      </c>
      <c r="G740" s="28" t="s">
        <v>3</v>
      </c>
      <c r="H740" s="10">
        <f>Source!AW314</f>
        <v>1</v>
      </c>
      <c r="I740" s="26">
        <f>ROUND((Source!AC314*Source!AW314)*Source!I314, 2)+ROUND((Source!AD314*Source!AV314)*Source!I314, 2)+ROUND((Source!AF314*Source!AV314)*Source!I314, 2)</f>
        <v>2559.2199999999998</v>
      </c>
      <c r="J740" s="10">
        <f>IF(Source!BC314&lt;&gt; 0, Source!BC314, 1)</f>
        <v>6.49</v>
      </c>
      <c r="K740" s="26">
        <f>Source!O314</f>
        <v>16609.330000000002</v>
      </c>
      <c r="Q740">
        <f>ROUND((Source!DN314/100)*ROUND((Source!AF314*Source!AV314)*Source!I314, 2), 2)</f>
        <v>0</v>
      </c>
      <c r="R740">
        <f>Source!X314</f>
        <v>0</v>
      </c>
      <c r="S740">
        <f>ROUND((Source!DO314/100)*ROUND((Source!AF314*Source!AV314)*Source!I314, 2), 2)</f>
        <v>0</v>
      </c>
      <c r="T740">
        <f>Source!Y314</f>
        <v>0</v>
      </c>
      <c r="U740">
        <f>ROUND((175/100)*ROUND((Source!AE314*Source!AV314)*Source!I314, 2), 2)</f>
        <v>0</v>
      </c>
      <c r="V740">
        <f>ROUND((167/100)*ROUND(Source!CS314*Source!I314, 2), 2)</f>
        <v>0</v>
      </c>
      <c r="X740">
        <f>IF(Source!BI314&lt;=1,I740, 0)</f>
        <v>2559.2199999999998</v>
      </c>
      <c r="Y740">
        <f>IF(Source!BI314=2,I740, 0)</f>
        <v>0</v>
      </c>
      <c r="Z740">
        <f>IF(Source!BI314=3,I740, 0)</f>
        <v>0</v>
      </c>
      <c r="AA740">
        <f>IF(Source!BI314=4,I740, 0)</f>
        <v>0</v>
      </c>
    </row>
    <row r="741" spans="1:27" ht="14.25" x14ac:dyDescent="0.2">
      <c r="A741" s="21"/>
      <c r="B741" s="22"/>
      <c r="C741" s="22" t="s">
        <v>1040</v>
      </c>
      <c r="D741" s="23" t="s">
        <v>1041</v>
      </c>
      <c r="E741" s="10">
        <f>Source!DN312</f>
        <v>91</v>
      </c>
      <c r="F741" s="25"/>
      <c r="G741" s="24"/>
      <c r="H741" s="10"/>
      <c r="I741" s="26">
        <f>SUM(Q737:Q740)</f>
        <v>7114.65</v>
      </c>
      <c r="J741" s="10">
        <f>Source!BZ312</f>
        <v>77</v>
      </c>
      <c r="K741" s="26">
        <f>SUM(R737:R740)</f>
        <v>111672.69</v>
      </c>
    </row>
    <row r="742" spans="1:27" ht="14.25" x14ac:dyDescent="0.2">
      <c r="A742" s="21"/>
      <c r="B742" s="22"/>
      <c r="C742" s="22" t="s">
        <v>1042</v>
      </c>
      <c r="D742" s="23" t="s">
        <v>1041</v>
      </c>
      <c r="E742" s="10">
        <f>Source!DO312</f>
        <v>70</v>
      </c>
      <c r="F742" s="25"/>
      <c r="G742" s="24"/>
      <c r="H742" s="10"/>
      <c r="I742" s="26">
        <f>SUM(S737:S741)</f>
        <v>5472.81</v>
      </c>
      <c r="J742" s="10">
        <f>Source!CA312</f>
        <v>44</v>
      </c>
      <c r="K742" s="26">
        <f>SUM(T737:T741)</f>
        <v>63812.97</v>
      </c>
    </row>
    <row r="743" spans="1:27" ht="14.25" x14ac:dyDescent="0.2">
      <c r="A743" s="21"/>
      <c r="B743" s="22"/>
      <c r="C743" s="22" t="s">
        <v>1044</v>
      </c>
      <c r="D743" s="23" t="s">
        <v>1045</v>
      </c>
      <c r="E743" s="10">
        <f>Source!AQ312</f>
        <v>35.39</v>
      </c>
      <c r="F743" s="25"/>
      <c r="G743" s="24" t="str">
        <f>Source!DI312</f>
        <v/>
      </c>
      <c r="H743" s="10">
        <f>Source!AV312</f>
        <v>1</v>
      </c>
      <c r="I743" s="26">
        <f>Source!U312</f>
        <v>743.19</v>
      </c>
      <c r="J743" s="10"/>
      <c r="K743" s="26"/>
    </row>
    <row r="744" spans="1:27" ht="15" x14ac:dyDescent="0.25">
      <c r="A744" s="30"/>
      <c r="B744" s="30"/>
      <c r="C744" s="30"/>
      <c r="D744" s="30"/>
      <c r="E744" s="30"/>
      <c r="F744" s="30"/>
      <c r="G744" s="30"/>
      <c r="H744" s="39">
        <f>I738+I741+I742+SUM(I739:I740)</f>
        <v>31332.020000000004</v>
      </c>
      <c r="I744" s="39"/>
      <c r="J744" s="39">
        <f>K738+K741+K742+SUM(K739:K740)</f>
        <v>397701.79000000004</v>
      </c>
      <c r="K744" s="39"/>
      <c r="O744" s="29">
        <f>I738+I741+I742+SUM(I739:I740)</f>
        <v>31332.020000000004</v>
      </c>
      <c r="P744" s="29">
        <f>K738+K741+K742+SUM(K739:K740)</f>
        <v>397701.79000000004</v>
      </c>
      <c r="X744">
        <f>IF(Source!BI312&lt;=1,I738+I741+I742-0, 0)</f>
        <v>20405.760000000002</v>
      </c>
      <c r="Y744">
        <f>IF(Source!BI312=2,I738+I741+I742-0, 0)</f>
        <v>0</v>
      </c>
      <c r="Z744">
        <f>IF(Source!BI312=3,I738+I741+I742-0, 0)</f>
        <v>0</v>
      </c>
      <c r="AA744">
        <f>IF(Source!BI312=4,I738+I741+I742,0)</f>
        <v>0</v>
      </c>
    </row>
    <row r="745" spans="1:27" ht="71.25" x14ac:dyDescent="0.2">
      <c r="A745" s="21" t="str">
        <f>Source!E315</f>
        <v>65</v>
      </c>
      <c r="B745" s="22" t="str">
        <f>Source!F315</f>
        <v>3.12-19-3</v>
      </c>
      <c r="C745" s="22" t="str">
        <f>Source!G315</f>
        <v>Устройство пароизоляции прокладной в один слой</v>
      </c>
      <c r="D745" s="23" t="str">
        <f>Source!H315</f>
        <v>100 м2 изолируемой поверхности</v>
      </c>
      <c r="E745" s="10">
        <f>Source!I315</f>
        <v>1.3</v>
      </c>
      <c r="F745" s="25"/>
      <c r="G745" s="24"/>
      <c r="H745" s="10"/>
      <c r="I745" s="26"/>
      <c r="J745" s="10"/>
      <c r="K745" s="26"/>
      <c r="Q745">
        <f>ROUND((Source!DN315/100)*ROUND((Source!AF315*Source!AV315)*Source!I315, 2), 2)</f>
        <v>126.89</v>
      </c>
      <c r="R745">
        <f>Source!X315</f>
        <v>2036.91</v>
      </c>
      <c r="S745">
        <f>ROUND((Source!DO315/100)*ROUND((Source!AF315*Source!AV315)*Source!I315, 2), 2)</f>
        <v>96.39</v>
      </c>
      <c r="T745">
        <f>Source!Y315</f>
        <v>995.82</v>
      </c>
      <c r="U745">
        <f>ROUND((175/100)*ROUND((Source!AE315*Source!AV315)*Source!I315, 2), 2)</f>
        <v>4.01</v>
      </c>
      <c r="V745">
        <f>ROUND((167/100)*ROUND(Source!CS315*Source!I315, 2), 2)</f>
        <v>3.82</v>
      </c>
    </row>
    <row r="746" spans="1:27" ht="14.25" x14ac:dyDescent="0.2">
      <c r="A746" s="21"/>
      <c r="B746" s="22"/>
      <c r="C746" s="22" t="s">
        <v>1036</v>
      </c>
      <c r="D746" s="23"/>
      <c r="E746" s="10"/>
      <c r="F746" s="25">
        <f>Source!AO315</f>
        <v>81.61</v>
      </c>
      <c r="G746" s="24" t="str">
        <f>Source!DG315</f>
        <v>*1,15</v>
      </c>
      <c r="H746" s="10">
        <f>Source!AV315</f>
        <v>1</v>
      </c>
      <c r="I746" s="26">
        <f>ROUND((Source!AF315*Source!AV315)*Source!I315, 2)</f>
        <v>122.01</v>
      </c>
      <c r="J746" s="10">
        <f>IF(Source!BA315&lt;&gt; 0, Source!BA315, 1)</f>
        <v>18.55</v>
      </c>
      <c r="K746" s="26">
        <f>Source!S315</f>
        <v>2263.23</v>
      </c>
      <c r="W746">
        <f>I746</f>
        <v>122.01</v>
      </c>
    </row>
    <row r="747" spans="1:27" ht="14.25" x14ac:dyDescent="0.2">
      <c r="A747" s="21"/>
      <c r="B747" s="22"/>
      <c r="C747" s="22" t="s">
        <v>1037</v>
      </c>
      <c r="D747" s="23"/>
      <c r="E747" s="10"/>
      <c r="F747" s="25">
        <f>Source!AM315</f>
        <v>5.96</v>
      </c>
      <c r="G747" s="24" t="str">
        <f>Source!DE315</f>
        <v>*1,25</v>
      </c>
      <c r="H747" s="10">
        <f>Source!AV315</f>
        <v>1</v>
      </c>
      <c r="I747" s="26">
        <f>ROUND((Source!AD315*Source!AV315)*Source!I315, 2)</f>
        <v>9.69</v>
      </c>
      <c r="J747" s="10">
        <f>IF(Source!BB315&lt;&gt; 0, Source!BB315, 1)</f>
        <v>8.52</v>
      </c>
      <c r="K747" s="26">
        <f>Source!Q315</f>
        <v>82.52</v>
      </c>
    </row>
    <row r="748" spans="1:27" ht="14.25" x14ac:dyDescent="0.2">
      <c r="A748" s="21"/>
      <c r="B748" s="22"/>
      <c r="C748" s="22" t="s">
        <v>1038</v>
      </c>
      <c r="D748" s="23"/>
      <c r="E748" s="10"/>
      <c r="F748" s="25">
        <f>Source!AN315</f>
        <v>1.41</v>
      </c>
      <c r="G748" s="24" t="str">
        <f>Source!DF315</f>
        <v>*1,25</v>
      </c>
      <c r="H748" s="10">
        <f>Source!AV315</f>
        <v>1</v>
      </c>
      <c r="I748" s="27">
        <f>ROUND((Source!AE315*Source!AV315)*Source!I315, 2)</f>
        <v>2.29</v>
      </c>
      <c r="J748" s="10">
        <f>IF(Source!BS315&lt;&gt; 0, Source!BS315, 1)</f>
        <v>1</v>
      </c>
      <c r="K748" s="27">
        <f>Source!R315</f>
        <v>2.29</v>
      </c>
      <c r="W748">
        <f>I748</f>
        <v>2.29</v>
      </c>
    </row>
    <row r="749" spans="1:27" ht="14.25" x14ac:dyDescent="0.2">
      <c r="A749" s="21"/>
      <c r="B749" s="22"/>
      <c r="C749" s="22" t="s">
        <v>1039</v>
      </c>
      <c r="D749" s="23"/>
      <c r="E749" s="10"/>
      <c r="F749" s="25">
        <f>Source!AL315</f>
        <v>196.29</v>
      </c>
      <c r="G749" s="24" t="str">
        <f>Source!DD315</f>
        <v/>
      </c>
      <c r="H749" s="10">
        <f>Source!AW315</f>
        <v>1</v>
      </c>
      <c r="I749" s="26">
        <f>ROUND((Source!AC315*Source!AW315)*Source!I315, 2)</f>
        <v>255.18</v>
      </c>
      <c r="J749" s="10">
        <f>IF(Source!BC315&lt;&gt; 0, Source!BC315, 1)</f>
        <v>9.8000000000000007</v>
      </c>
      <c r="K749" s="26">
        <f>Source!P315</f>
        <v>2500.73</v>
      </c>
    </row>
    <row r="750" spans="1:27" ht="28.5" x14ac:dyDescent="0.2">
      <c r="A750" s="21" t="str">
        <f>Source!E316</f>
        <v>65,1</v>
      </c>
      <c r="B750" s="22" t="str">
        <f>Source!F316</f>
        <v>1.1-1-2688</v>
      </c>
      <c r="C750" s="22" t="str">
        <f>Source!G316</f>
        <v>Пленка пароизоляционная, марка "Ютафол Н 110"</v>
      </c>
      <c r="D750" s="23" t="str">
        <f>Source!H316</f>
        <v>м2</v>
      </c>
      <c r="E750" s="10">
        <f>Source!I316</f>
        <v>143</v>
      </c>
      <c r="F750" s="25">
        <f>Source!AK316</f>
        <v>4.2</v>
      </c>
      <c r="G750" s="28" t="s">
        <v>3</v>
      </c>
      <c r="H750" s="10">
        <f>Source!AW316</f>
        <v>1</v>
      </c>
      <c r="I750" s="26">
        <f>ROUND((Source!AC316*Source!AW316)*Source!I316, 2)+ROUND((Source!AD316*Source!AV316)*Source!I316, 2)+ROUND((Source!AF316*Source!AV316)*Source!I316, 2)</f>
        <v>600.6</v>
      </c>
      <c r="J750" s="10">
        <f>IF(Source!BC316&lt;&gt; 0, Source!BC316, 1)</f>
        <v>6.55</v>
      </c>
      <c r="K750" s="26">
        <f>Source!O316</f>
        <v>3933.93</v>
      </c>
      <c r="Q750">
        <f>ROUND((Source!DN316/100)*ROUND((Source!AF316*Source!AV316)*Source!I316, 2), 2)</f>
        <v>0</v>
      </c>
      <c r="R750">
        <f>Source!X316</f>
        <v>0</v>
      </c>
      <c r="S750">
        <f>ROUND((Source!DO316/100)*ROUND((Source!AF316*Source!AV316)*Source!I316, 2), 2)</f>
        <v>0</v>
      </c>
      <c r="T750">
        <f>Source!Y316</f>
        <v>0</v>
      </c>
      <c r="U750">
        <f>ROUND((175/100)*ROUND((Source!AE316*Source!AV316)*Source!I316, 2), 2)</f>
        <v>0</v>
      </c>
      <c r="V750">
        <f>ROUND((167/100)*ROUND(Source!CS316*Source!I316, 2), 2)</f>
        <v>0</v>
      </c>
      <c r="X750">
        <f>IF(Source!BI316&lt;=1,I750, 0)</f>
        <v>600.6</v>
      </c>
      <c r="Y750">
        <f>IF(Source!BI316=2,I750, 0)</f>
        <v>0</v>
      </c>
      <c r="Z750">
        <f>IF(Source!BI316=3,I750, 0)</f>
        <v>0</v>
      </c>
      <c r="AA750">
        <f>IF(Source!BI316=4,I750, 0)</f>
        <v>0</v>
      </c>
    </row>
    <row r="751" spans="1:27" ht="14.25" x14ac:dyDescent="0.2">
      <c r="A751" s="21"/>
      <c r="B751" s="22"/>
      <c r="C751" s="22" t="s">
        <v>1040</v>
      </c>
      <c r="D751" s="23" t="s">
        <v>1041</v>
      </c>
      <c r="E751" s="10">
        <f>Source!DN315</f>
        <v>104</v>
      </c>
      <c r="F751" s="25"/>
      <c r="G751" s="24"/>
      <c r="H751" s="10"/>
      <c r="I751" s="26">
        <f>SUM(Q745:Q750)</f>
        <v>126.89</v>
      </c>
      <c r="J751" s="10">
        <f>Source!BZ315</f>
        <v>90</v>
      </c>
      <c r="K751" s="26">
        <f>SUM(R745:R750)</f>
        <v>2036.91</v>
      </c>
    </row>
    <row r="752" spans="1:27" ht="14.25" x14ac:dyDescent="0.2">
      <c r="A752" s="21"/>
      <c r="B752" s="22"/>
      <c r="C752" s="22" t="s">
        <v>1042</v>
      </c>
      <c r="D752" s="23" t="s">
        <v>1041</v>
      </c>
      <c r="E752" s="10">
        <f>Source!DO315</f>
        <v>79</v>
      </c>
      <c r="F752" s="25"/>
      <c r="G752" s="24"/>
      <c r="H752" s="10"/>
      <c r="I752" s="26">
        <f>SUM(S745:S751)</f>
        <v>96.39</v>
      </c>
      <c r="J752" s="10">
        <f>Source!CA315</f>
        <v>44</v>
      </c>
      <c r="K752" s="26">
        <f>SUM(T745:T751)</f>
        <v>995.82</v>
      </c>
    </row>
    <row r="753" spans="1:27" ht="14.25" x14ac:dyDescent="0.2">
      <c r="A753" s="21"/>
      <c r="B753" s="22"/>
      <c r="C753" s="22" t="s">
        <v>1043</v>
      </c>
      <c r="D753" s="23" t="s">
        <v>1041</v>
      </c>
      <c r="E753" s="10">
        <f>175</f>
        <v>175</v>
      </c>
      <c r="F753" s="25"/>
      <c r="G753" s="24"/>
      <c r="H753" s="10"/>
      <c r="I753" s="26">
        <f>SUM(U745:U752)</f>
        <v>4.01</v>
      </c>
      <c r="J753" s="10">
        <f>167</f>
        <v>167</v>
      </c>
      <c r="K753" s="26">
        <f>SUM(V745:V752)</f>
        <v>3.82</v>
      </c>
    </row>
    <row r="754" spans="1:27" ht="14.25" x14ac:dyDescent="0.2">
      <c r="A754" s="21"/>
      <c r="B754" s="22"/>
      <c r="C754" s="22" t="s">
        <v>1044</v>
      </c>
      <c r="D754" s="23" t="s">
        <v>1045</v>
      </c>
      <c r="E754" s="10">
        <f>Source!AQ315</f>
        <v>6.94</v>
      </c>
      <c r="F754" s="25"/>
      <c r="G754" s="24" t="str">
        <f>Source!DI315</f>
        <v>*1,15</v>
      </c>
      <c r="H754" s="10">
        <f>Source!AV315</f>
        <v>1</v>
      </c>
      <c r="I754" s="26">
        <f>Source!U315</f>
        <v>10.375299999999999</v>
      </c>
      <c r="J754" s="10"/>
      <c r="K754" s="26"/>
    </row>
    <row r="755" spans="1:27" ht="15" x14ac:dyDescent="0.25">
      <c r="A755" s="30"/>
      <c r="B755" s="30"/>
      <c r="C755" s="30"/>
      <c r="D755" s="30"/>
      <c r="E755" s="30"/>
      <c r="F755" s="30"/>
      <c r="G755" s="30"/>
      <c r="H755" s="39">
        <f>I746+I747+I749+I751+I752+I753+SUM(I750:I750)</f>
        <v>1214.77</v>
      </c>
      <c r="I755" s="39"/>
      <c r="J755" s="39">
        <f>K746+K747+K749+K751+K752+K753+SUM(K750:K750)</f>
        <v>11816.96</v>
      </c>
      <c r="K755" s="39"/>
      <c r="O755" s="29">
        <f>I746+I747+I749+I751+I752+I753+SUM(I750:I750)</f>
        <v>1214.77</v>
      </c>
      <c r="P755" s="29">
        <f>K746+K747+K749+K751+K752+K753+SUM(K750:K750)</f>
        <v>11816.96</v>
      </c>
      <c r="X755">
        <f>IF(Source!BI315&lt;=1,I746+I747+I749+I751+I752+I753-0, 0)</f>
        <v>614.16999999999996</v>
      </c>
      <c r="Y755">
        <f>IF(Source!BI315=2,I746+I747+I749+I751+I752+I753-0, 0)</f>
        <v>0</v>
      </c>
      <c r="Z755">
        <f>IF(Source!BI315=3,I746+I747+I749+I751+I752+I753-0, 0)</f>
        <v>0</v>
      </c>
      <c r="AA755">
        <f>IF(Source!BI315=4,I746+I747+I749+I751+I752+I753,0)</f>
        <v>0</v>
      </c>
    </row>
    <row r="756" spans="1:27" ht="57" x14ac:dyDescent="0.2">
      <c r="A756" s="21" t="str">
        <f>Source!E317</f>
        <v>66</v>
      </c>
      <c r="B756" s="22" t="str">
        <f>Source!F317</f>
        <v>3.12-17-3</v>
      </c>
      <c r="C756" s="22" t="str">
        <f>Source!G317</f>
        <v>Утепление покрытий плитами из минеральной ваты на битумной мастике в один слой</v>
      </c>
      <c r="D756" s="23" t="str">
        <f>Source!H317</f>
        <v>100 м2 утепляемого покрытия</v>
      </c>
      <c r="E756" s="10">
        <f>Source!I317</f>
        <v>1.3</v>
      </c>
      <c r="F756" s="25"/>
      <c r="G756" s="24"/>
      <c r="H756" s="10"/>
      <c r="I756" s="26"/>
      <c r="J756" s="10"/>
      <c r="K756" s="26"/>
      <c r="Q756">
        <f>ROUND((Source!DN317/100)*ROUND((Source!AF317*Source!AV317)*Source!I317, 2), 2)</f>
        <v>772.58</v>
      </c>
      <c r="R756">
        <f>Source!X317</f>
        <v>12402.14</v>
      </c>
      <c r="S756">
        <f>ROUND((Source!DO317/100)*ROUND((Source!AF317*Source!AV317)*Source!I317, 2), 2)</f>
        <v>586.87</v>
      </c>
      <c r="T756">
        <f>Source!Y317</f>
        <v>6063.27</v>
      </c>
      <c r="U756">
        <f>ROUND((175/100)*ROUND((Source!AE317*Source!AV317)*Source!I317, 2), 2)</f>
        <v>29.8</v>
      </c>
      <c r="V756">
        <f>ROUND((167/100)*ROUND(Source!CS317*Source!I317, 2), 2)</f>
        <v>28.44</v>
      </c>
    </row>
    <row r="757" spans="1:27" ht="14.25" x14ac:dyDescent="0.2">
      <c r="A757" s="21"/>
      <c r="B757" s="22"/>
      <c r="C757" s="22" t="s">
        <v>1036</v>
      </c>
      <c r="D757" s="23"/>
      <c r="E757" s="10"/>
      <c r="F757" s="25">
        <f>Source!AO317</f>
        <v>496.9</v>
      </c>
      <c r="G757" s="24" t="str">
        <f>Source!DG317</f>
        <v>*1,15</v>
      </c>
      <c r="H757" s="10">
        <f>Source!AV317</f>
        <v>1</v>
      </c>
      <c r="I757" s="26">
        <f>ROUND((Source!AF317*Source!AV317)*Source!I317, 2)</f>
        <v>742.87</v>
      </c>
      <c r="J757" s="10">
        <f>IF(Source!BA317&lt;&gt; 0, Source!BA317, 1)</f>
        <v>18.55</v>
      </c>
      <c r="K757" s="26">
        <f>Source!S317</f>
        <v>13780.16</v>
      </c>
      <c r="W757">
        <f>I757</f>
        <v>742.87</v>
      </c>
    </row>
    <row r="758" spans="1:27" ht="14.25" x14ac:dyDescent="0.2">
      <c r="A758" s="21"/>
      <c r="B758" s="22"/>
      <c r="C758" s="22" t="s">
        <v>1037</v>
      </c>
      <c r="D758" s="23"/>
      <c r="E758" s="10"/>
      <c r="F758" s="25">
        <f>Source!AM317</f>
        <v>38.840000000000003</v>
      </c>
      <c r="G758" s="24" t="str">
        <f>Source!DE317</f>
        <v>*1,25</v>
      </c>
      <c r="H758" s="10">
        <f>Source!AV317</f>
        <v>1</v>
      </c>
      <c r="I758" s="26">
        <f>ROUND((Source!AD317*Source!AV317)*Source!I317, 2)</f>
        <v>63.12</v>
      </c>
      <c r="J758" s="10">
        <f>IF(Source!BB317&lt;&gt; 0, Source!BB317, 1)</f>
        <v>8.9600000000000009</v>
      </c>
      <c r="K758" s="26">
        <f>Source!Q317</f>
        <v>565.51</v>
      </c>
    </row>
    <row r="759" spans="1:27" ht="14.25" x14ac:dyDescent="0.2">
      <c r="A759" s="21"/>
      <c r="B759" s="22"/>
      <c r="C759" s="22" t="s">
        <v>1038</v>
      </c>
      <c r="D759" s="23"/>
      <c r="E759" s="10"/>
      <c r="F759" s="25">
        <f>Source!AN317</f>
        <v>10.48</v>
      </c>
      <c r="G759" s="24" t="str">
        <f>Source!DF317</f>
        <v>*1,25</v>
      </c>
      <c r="H759" s="10">
        <f>Source!AV317</f>
        <v>1</v>
      </c>
      <c r="I759" s="27">
        <f>ROUND((Source!AE317*Source!AV317)*Source!I317, 2)</f>
        <v>17.03</v>
      </c>
      <c r="J759" s="10">
        <f>IF(Source!BS317&lt;&gt; 0, Source!BS317, 1)</f>
        <v>1</v>
      </c>
      <c r="K759" s="27">
        <f>Source!R317</f>
        <v>17.03</v>
      </c>
      <c r="W759">
        <f>I759</f>
        <v>17.03</v>
      </c>
    </row>
    <row r="760" spans="1:27" ht="14.25" x14ac:dyDescent="0.2">
      <c r="A760" s="21"/>
      <c r="B760" s="22"/>
      <c r="C760" s="22" t="s">
        <v>1039</v>
      </c>
      <c r="D760" s="23"/>
      <c r="E760" s="10"/>
      <c r="F760" s="25">
        <f>Source!AL317</f>
        <v>927.62</v>
      </c>
      <c r="G760" s="24" t="str">
        <f>Source!DD317</f>
        <v/>
      </c>
      <c r="H760" s="10">
        <f>Source!AW317</f>
        <v>1</v>
      </c>
      <c r="I760" s="26">
        <f>ROUND((Source!AC317*Source!AW317)*Source!I317, 2)</f>
        <v>1205.9100000000001</v>
      </c>
      <c r="J760" s="10">
        <f>IF(Source!BC317&lt;&gt; 0, Source!BC317, 1)</f>
        <v>8.98</v>
      </c>
      <c r="K760" s="26">
        <f>Source!P317</f>
        <v>10829.04</v>
      </c>
    </row>
    <row r="761" spans="1:27" ht="85.5" x14ac:dyDescent="0.2">
      <c r="A761" s="21" t="str">
        <f>Source!E318</f>
        <v>66,1</v>
      </c>
      <c r="B761" s="22" t="str">
        <f>Source!F318</f>
        <v>1.1-1-2922</v>
      </c>
      <c r="C761" s="22" t="str">
        <f>Source!G318</f>
        <v>Плиты минераловатные теплоизоляционные гидрофобизированные на основе базальтового волокна "Rockwool", жесткие, марка "Руф Баттс Н", толщина от 40 до 200 мм</v>
      </c>
      <c r="D761" s="23" t="str">
        <f>Source!H318</f>
        <v>м3</v>
      </c>
      <c r="E761" s="10">
        <f>Source!I318</f>
        <v>27.3</v>
      </c>
      <c r="F761" s="25">
        <f>Source!AK318</f>
        <v>1247.1500000000001</v>
      </c>
      <c r="G761" s="28" t="s">
        <v>3</v>
      </c>
      <c r="H761" s="10">
        <f>Source!AW318</f>
        <v>1</v>
      </c>
      <c r="I761" s="26">
        <f>ROUND((Source!AC318*Source!AW318)*Source!I318, 2)+ROUND((Source!AD318*Source!AV318)*Source!I318, 2)+ROUND((Source!AF318*Source!AV318)*Source!I318, 2)</f>
        <v>34047.199999999997</v>
      </c>
      <c r="J761" s="10">
        <f>IF(Source!BC318&lt;&gt; 0, Source!BC318, 1)</f>
        <v>3.19</v>
      </c>
      <c r="K761" s="26">
        <f>Source!O318</f>
        <v>108610.55</v>
      </c>
      <c r="Q761">
        <f>ROUND((Source!DN318/100)*ROUND((Source!AF318*Source!AV318)*Source!I318, 2), 2)</f>
        <v>0</v>
      </c>
      <c r="R761">
        <f>Source!X318</f>
        <v>0</v>
      </c>
      <c r="S761">
        <f>ROUND((Source!DO318/100)*ROUND((Source!AF318*Source!AV318)*Source!I318, 2), 2)</f>
        <v>0</v>
      </c>
      <c r="T761">
        <f>Source!Y318</f>
        <v>0</v>
      </c>
      <c r="U761">
        <f>ROUND((175/100)*ROUND((Source!AE318*Source!AV318)*Source!I318, 2), 2)</f>
        <v>0</v>
      </c>
      <c r="V761">
        <f>ROUND((167/100)*ROUND(Source!CS318*Source!I318, 2), 2)</f>
        <v>0</v>
      </c>
      <c r="X761">
        <f>IF(Source!BI318&lt;=1,I761, 0)</f>
        <v>34047.199999999997</v>
      </c>
      <c r="Y761">
        <f>IF(Source!BI318=2,I761, 0)</f>
        <v>0</v>
      </c>
      <c r="Z761">
        <f>IF(Source!BI318=3,I761, 0)</f>
        <v>0</v>
      </c>
      <c r="AA761">
        <f>IF(Source!BI318=4,I761, 0)</f>
        <v>0</v>
      </c>
    </row>
    <row r="762" spans="1:27" ht="14.25" x14ac:dyDescent="0.2">
      <c r="A762" s="21"/>
      <c r="B762" s="22"/>
      <c r="C762" s="22" t="s">
        <v>1040</v>
      </c>
      <c r="D762" s="23" t="s">
        <v>1041</v>
      </c>
      <c r="E762" s="10">
        <f>Source!DN317</f>
        <v>104</v>
      </c>
      <c r="F762" s="25"/>
      <c r="G762" s="24"/>
      <c r="H762" s="10"/>
      <c r="I762" s="26">
        <f>SUM(Q756:Q761)</f>
        <v>772.58</v>
      </c>
      <c r="J762" s="10">
        <f>Source!BZ317</f>
        <v>90</v>
      </c>
      <c r="K762" s="26">
        <f>SUM(R756:R761)</f>
        <v>12402.14</v>
      </c>
    </row>
    <row r="763" spans="1:27" ht="14.25" x14ac:dyDescent="0.2">
      <c r="A763" s="21"/>
      <c r="B763" s="22"/>
      <c r="C763" s="22" t="s">
        <v>1042</v>
      </c>
      <c r="D763" s="23" t="s">
        <v>1041</v>
      </c>
      <c r="E763" s="10">
        <f>Source!DO317</f>
        <v>79</v>
      </c>
      <c r="F763" s="25"/>
      <c r="G763" s="24"/>
      <c r="H763" s="10"/>
      <c r="I763" s="26">
        <f>SUM(S756:S762)</f>
        <v>586.87</v>
      </c>
      <c r="J763" s="10">
        <f>Source!CA317</f>
        <v>44</v>
      </c>
      <c r="K763" s="26">
        <f>SUM(T756:T762)</f>
        <v>6063.27</v>
      </c>
    </row>
    <row r="764" spans="1:27" ht="14.25" x14ac:dyDescent="0.2">
      <c r="A764" s="21"/>
      <c r="B764" s="22"/>
      <c r="C764" s="22" t="s">
        <v>1043</v>
      </c>
      <c r="D764" s="23" t="s">
        <v>1041</v>
      </c>
      <c r="E764" s="10">
        <f>175</f>
        <v>175</v>
      </c>
      <c r="F764" s="25"/>
      <c r="G764" s="24"/>
      <c r="H764" s="10"/>
      <c r="I764" s="26">
        <f>SUM(U756:U763)</f>
        <v>29.8</v>
      </c>
      <c r="J764" s="10">
        <f>167</f>
        <v>167</v>
      </c>
      <c r="K764" s="26">
        <f>SUM(V756:V763)</f>
        <v>28.44</v>
      </c>
    </row>
    <row r="765" spans="1:27" ht="14.25" x14ac:dyDescent="0.2">
      <c r="A765" s="21"/>
      <c r="B765" s="22"/>
      <c r="C765" s="22" t="s">
        <v>1044</v>
      </c>
      <c r="D765" s="23" t="s">
        <v>1045</v>
      </c>
      <c r="E765" s="10">
        <f>Source!AQ317</f>
        <v>40.299999999999997</v>
      </c>
      <c r="F765" s="25"/>
      <c r="G765" s="24" t="str">
        <f>Source!DI317</f>
        <v>*1,15</v>
      </c>
      <c r="H765" s="10">
        <f>Source!AV317</f>
        <v>1</v>
      </c>
      <c r="I765" s="26">
        <f>Source!U317</f>
        <v>60.248499999999993</v>
      </c>
      <c r="J765" s="10"/>
      <c r="K765" s="26"/>
    </row>
    <row r="766" spans="1:27" ht="15" x14ac:dyDescent="0.25">
      <c r="A766" s="30"/>
      <c r="B766" s="30"/>
      <c r="C766" s="30"/>
      <c r="D766" s="30"/>
      <c r="E766" s="30"/>
      <c r="F766" s="30"/>
      <c r="G766" s="30"/>
      <c r="H766" s="39">
        <f>I757+I758+I760+I762+I763+I764+SUM(I761:I761)</f>
        <v>37448.35</v>
      </c>
      <c r="I766" s="39"/>
      <c r="J766" s="39">
        <f>K757+K758+K760+K762+K763+K764+SUM(K761:K761)</f>
        <v>152279.10999999999</v>
      </c>
      <c r="K766" s="39"/>
      <c r="O766" s="29">
        <f>I757+I758+I760+I762+I763+I764+SUM(I761:I761)</f>
        <v>37448.35</v>
      </c>
      <c r="P766" s="29">
        <f>K757+K758+K760+K762+K763+K764+SUM(K761:K761)</f>
        <v>152279.10999999999</v>
      </c>
      <c r="X766">
        <f>IF(Source!BI317&lt;=1,I757+I758+I760+I762+I763+I764-0, 0)</f>
        <v>3401.15</v>
      </c>
      <c r="Y766">
        <f>IF(Source!BI317=2,I757+I758+I760+I762+I763+I764-0, 0)</f>
        <v>0</v>
      </c>
      <c r="Z766">
        <f>IF(Source!BI317=3,I757+I758+I760+I762+I763+I764-0, 0)</f>
        <v>0</v>
      </c>
      <c r="AA766">
        <f>IF(Source!BI317=4,I757+I758+I760+I762+I763+I764,0)</f>
        <v>0</v>
      </c>
    </row>
    <row r="767" spans="1:27" ht="42.75" x14ac:dyDescent="0.2">
      <c r="A767" s="21" t="str">
        <f>Source!E319</f>
        <v>67</v>
      </c>
      <c r="B767" s="22" t="str">
        <f>Source!F319</f>
        <v>3.12-18-1</v>
      </c>
      <c r="C767" s="22" t="str">
        <f>Source!G319</f>
        <v>Утепление покрытий керамзитом</v>
      </c>
      <c r="D767" s="23" t="str">
        <f>Source!H319</f>
        <v>1 м3 утеплителя</v>
      </c>
      <c r="E767" s="10">
        <f>Source!I319</f>
        <v>12.35</v>
      </c>
      <c r="F767" s="25"/>
      <c r="G767" s="24"/>
      <c r="H767" s="10"/>
      <c r="I767" s="26"/>
      <c r="J767" s="10"/>
      <c r="K767" s="26"/>
      <c r="Q767">
        <f>ROUND((Source!DN319/100)*ROUND((Source!AF319*Source!AV319)*Source!I319, 2), 2)</f>
        <v>402.36</v>
      </c>
      <c r="R767">
        <f>Source!X319</f>
        <v>6458.9</v>
      </c>
      <c r="S767">
        <f>ROUND((Source!DO319/100)*ROUND((Source!AF319*Source!AV319)*Source!I319, 2), 2)</f>
        <v>305.64</v>
      </c>
      <c r="T767">
        <f>Source!Y319</f>
        <v>3157.68</v>
      </c>
      <c r="U767">
        <f>ROUND((175/100)*ROUND((Source!AE319*Source!AV319)*Source!I319, 2), 2)</f>
        <v>162.37</v>
      </c>
      <c r="V767">
        <f>ROUND((167/100)*ROUND(Source!CS319*Source!I319, 2), 2)</f>
        <v>154.94</v>
      </c>
    </row>
    <row r="768" spans="1:27" ht="14.25" x14ac:dyDescent="0.2">
      <c r="A768" s="21"/>
      <c r="B768" s="22"/>
      <c r="C768" s="22" t="s">
        <v>1036</v>
      </c>
      <c r="D768" s="23"/>
      <c r="E768" s="10"/>
      <c r="F768" s="25">
        <f>Source!AO319</f>
        <v>27.24</v>
      </c>
      <c r="G768" s="24" t="str">
        <f>Source!DG319</f>
        <v>*1,15</v>
      </c>
      <c r="H768" s="10">
        <f>Source!AV319</f>
        <v>1</v>
      </c>
      <c r="I768" s="26">
        <f>ROUND((Source!AF319*Source!AV319)*Source!I319, 2)</f>
        <v>386.88</v>
      </c>
      <c r="J768" s="10">
        <f>IF(Source!BA319&lt;&gt; 0, Source!BA319, 1)</f>
        <v>18.55</v>
      </c>
      <c r="K768" s="26">
        <f>Source!S319</f>
        <v>7176.55</v>
      </c>
      <c r="W768">
        <f>I768</f>
        <v>386.88</v>
      </c>
    </row>
    <row r="769" spans="1:27" ht="14.25" x14ac:dyDescent="0.2">
      <c r="A769" s="21"/>
      <c r="B769" s="22"/>
      <c r="C769" s="22" t="s">
        <v>1037</v>
      </c>
      <c r="D769" s="23"/>
      <c r="E769" s="10"/>
      <c r="F769" s="25">
        <f>Source!AM319</f>
        <v>22.21</v>
      </c>
      <c r="G769" s="24" t="str">
        <f>Source!DE319</f>
        <v>*1,25</v>
      </c>
      <c r="H769" s="10">
        <f>Source!AV319</f>
        <v>1</v>
      </c>
      <c r="I769" s="26">
        <f>ROUND((Source!AD319*Source!AV319)*Source!I319, 2)</f>
        <v>342.87</v>
      </c>
      <c r="J769" s="10">
        <f>IF(Source!BB319&lt;&gt; 0, Source!BB319, 1)</f>
        <v>8.9700000000000006</v>
      </c>
      <c r="K769" s="26">
        <f>Source!Q319</f>
        <v>3075.52</v>
      </c>
    </row>
    <row r="770" spans="1:27" ht="14.25" x14ac:dyDescent="0.2">
      <c r="A770" s="21"/>
      <c r="B770" s="22"/>
      <c r="C770" s="22" t="s">
        <v>1038</v>
      </c>
      <c r="D770" s="23"/>
      <c r="E770" s="10"/>
      <c r="F770" s="25">
        <f>Source!AN319</f>
        <v>6.01</v>
      </c>
      <c r="G770" s="24" t="str">
        <f>Source!DF319</f>
        <v>*1,25</v>
      </c>
      <c r="H770" s="10">
        <f>Source!AV319</f>
        <v>1</v>
      </c>
      <c r="I770" s="27">
        <f>ROUND((Source!AE319*Source!AV319)*Source!I319, 2)</f>
        <v>92.78</v>
      </c>
      <c r="J770" s="10">
        <f>IF(Source!BS319&lt;&gt; 0, Source!BS319, 1)</f>
        <v>1</v>
      </c>
      <c r="K770" s="27">
        <f>Source!R319</f>
        <v>92.78</v>
      </c>
      <c r="W770">
        <f>I770</f>
        <v>92.78</v>
      </c>
    </row>
    <row r="771" spans="1:27" ht="14.25" x14ac:dyDescent="0.2">
      <c r="A771" s="21"/>
      <c r="B771" s="22"/>
      <c r="C771" s="22" t="s">
        <v>1039</v>
      </c>
      <c r="D771" s="23"/>
      <c r="E771" s="10"/>
      <c r="F771" s="25">
        <f>Source!AL319</f>
        <v>372.37</v>
      </c>
      <c r="G771" s="24" t="str">
        <f>Source!DD319</f>
        <v/>
      </c>
      <c r="H771" s="10">
        <f>Source!AW319</f>
        <v>1</v>
      </c>
      <c r="I771" s="26">
        <f>ROUND((Source!AC319*Source!AW319)*Source!I319, 2)</f>
        <v>4598.7700000000004</v>
      </c>
      <c r="J771" s="10">
        <f>IF(Source!BC319&lt;&gt; 0, Source!BC319, 1)</f>
        <v>4.6100000000000003</v>
      </c>
      <c r="K771" s="26">
        <f>Source!P319</f>
        <v>21200.33</v>
      </c>
    </row>
    <row r="772" spans="1:27" ht="14.25" x14ac:dyDescent="0.2">
      <c r="A772" s="21"/>
      <c r="B772" s="22"/>
      <c r="C772" s="22" t="s">
        <v>1040</v>
      </c>
      <c r="D772" s="23" t="s">
        <v>1041</v>
      </c>
      <c r="E772" s="10">
        <f>Source!DN319</f>
        <v>104</v>
      </c>
      <c r="F772" s="25"/>
      <c r="G772" s="24"/>
      <c r="H772" s="10"/>
      <c r="I772" s="26">
        <f>SUM(Q767:Q771)</f>
        <v>402.36</v>
      </c>
      <c r="J772" s="10">
        <f>Source!BZ319</f>
        <v>90</v>
      </c>
      <c r="K772" s="26">
        <f>SUM(R767:R771)</f>
        <v>6458.9</v>
      </c>
    </row>
    <row r="773" spans="1:27" ht="14.25" x14ac:dyDescent="0.2">
      <c r="A773" s="21"/>
      <c r="B773" s="22"/>
      <c r="C773" s="22" t="s">
        <v>1042</v>
      </c>
      <c r="D773" s="23" t="s">
        <v>1041</v>
      </c>
      <c r="E773" s="10">
        <f>Source!DO319</f>
        <v>79</v>
      </c>
      <c r="F773" s="25"/>
      <c r="G773" s="24"/>
      <c r="H773" s="10"/>
      <c r="I773" s="26">
        <f>SUM(S767:S772)</f>
        <v>305.64</v>
      </c>
      <c r="J773" s="10">
        <f>Source!CA319</f>
        <v>44</v>
      </c>
      <c r="K773" s="26">
        <f>SUM(T767:T772)</f>
        <v>3157.68</v>
      </c>
    </row>
    <row r="774" spans="1:27" ht="14.25" x14ac:dyDescent="0.2">
      <c r="A774" s="21"/>
      <c r="B774" s="22"/>
      <c r="C774" s="22" t="s">
        <v>1043</v>
      </c>
      <c r="D774" s="23" t="s">
        <v>1041</v>
      </c>
      <c r="E774" s="10">
        <f>175</f>
        <v>175</v>
      </c>
      <c r="F774" s="25"/>
      <c r="G774" s="24"/>
      <c r="H774" s="10"/>
      <c r="I774" s="26">
        <f>SUM(U767:U773)</f>
        <v>162.37</v>
      </c>
      <c r="J774" s="10">
        <f>167</f>
        <v>167</v>
      </c>
      <c r="K774" s="26">
        <f>SUM(V767:V773)</f>
        <v>154.94</v>
      </c>
    </row>
    <row r="775" spans="1:27" ht="14.25" x14ac:dyDescent="0.2">
      <c r="A775" s="21"/>
      <c r="B775" s="22"/>
      <c r="C775" s="22" t="s">
        <v>1044</v>
      </c>
      <c r="D775" s="23" t="s">
        <v>1045</v>
      </c>
      <c r="E775" s="10">
        <f>Source!AQ319</f>
        <v>2.71</v>
      </c>
      <c r="F775" s="25"/>
      <c r="G775" s="24" t="str">
        <f>Source!DI319</f>
        <v>*1,15</v>
      </c>
      <c r="H775" s="10">
        <f>Source!AV319</f>
        <v>1</v>
      </c>
      <c r="I775" s="26">
        <f>Source!U319</f>
        <v>38.488774999999997</v>
      </c>
      <c r="J775" s="10"/>
      <c r="K775" s="26"/>
    </row>
    <row r="776" spans="1:27" ht="15" x14ac:dyDescent="0.25">
      <c r="A776" s="30"/>
      <c r="B776" s="30"/>
      <c r="C776" s="30"/>
      <c r="D776" s="30"/>
      <c r="E776" s="30"/>
      <c r="F776" s="30"/>
      <c r="G776" s="30"/>
      <c r="H776" s="39">
        <f>I768+I769+I771+I772+I773+I774</f>
        <v>6198.89</v>
      </c>
      <c r="I776" s="39"/>
      <c r="J776" s="39">
        <f>K768+K769+K771+K772+K773+K774</f>
        <v>41223.920000000006</v>
      </c>
      <c r="K776" s="39"/>
      <c r="O776" s="29">
        <f>I768+I769+I771+I772+I773+I774</f>
        <v>6198.89</v>
      </c>
      <c r="P776" s="29">
        <f>K768+K769+K771+K772+K773+K774</f>
        <v>41223.920000000006</v>
      </c>
      <c r="X776">
        <f>IF(Source!BI319&lt;=1,I768+I769+I771+I772+I773+I774-0, 0)</f>
        <v>6198.89</v>
      </c>
      <c r="Y776">
        <f>IF(Source!BI319=2,I768+I769+I771+I772+I773+I774-0, 0)</f>
        <v>0</v>
      </c>
      <c r="Z776">
        <f>IF(Source!BI319=3,I768+I769+I771+I772+I773+I774-0, 0)</f>
        <v>0</v>
      </c>
      <c r="AA776">
        <f>IF(Source!BI319=4,I768+I769+I771+I772+I773+I774,0)</f>
        <v>0</v>
      </c>
    </row>
    <row r="777" spans="1:27" ht="28.5" x14ac:dyDescent="0.2">
      <c r="A777" s="21" t="str">
        <f>Source!E320</f>
        <v>68</v>
      </c>
      <c r="B777" s="22" t="str">
        <f>Source!F320</f>
        <v>3.12-21-1</v>
      </c>
      <c r="C777" s="22" t="str">
        <f>Source!G320</f>
        <v>Устройство выравнивающих стяжек цементно-песчаных толщиной 15 мм</v>
      </c>
      <c r="D777" s="23" t="str">
        <f>Source!H320</f>
        <v>100 м2 стяжек</v>
      </c>
      <c r="E777" s="10">
        <f>Source!I320</f>
        <v>1.3</v>
      </c>
      <c r="F777" s="25"/>
      <c r="G777" s="24"/>
      <c r="H777" s="10"/>
      <c r="I777" s="26"/>
      <c r="J777" s="10"/>
      <c r="K777" s="26"/>
      <c r="Q777">
        <f>ROUND((Source!DN320/100)*ROUND((Source!AF320*Source!AV320)*Source!I320, 2), 2)</f>
        <v>393.31</v>
      </c>
      <c r="R777">
        <f>Source!X320</f>
        <v>6313.64</v>
      </c>
      <c r="S777">
        <f>ROUND((Source!DO320/100)*ROUND((Source!AF320*Source!AV320)*Source!I320, 2), 2)</f>
        <v>298.76</v>
      </c>
      <c r="T777">
        <f>Source!Y320</f>
        <v>3086.67</v>
      </c>
      <c r="U777">
        <f>ROUND((175/100)*ROUND((Source!AE320*Source!AV320)*Source!I320, 2), 2)</f>
        <v>3.54</v>
      </c>
      <c r="V777">
        <f>ROUND((167/100)*ROUND(Source!CS320*Source!I320, 2), 2)</f>
        <v>3.37</v>
      </c>
    </row>
    <row r="778" spans="1:27" ht="14.25" x14ac:dyDescent="0.2">
      <c r="A778" s="21"/>
      <c r="B778" s="22"/>
      <c r="C778" s="22" t="s">
        <v>1036</v>
      </c>
      <c r="D778" s="23"/>
      <c r="E778" s="10"/>
      <c r="F778" s="25">
        <f>Source!AO320</f>
        <v>252.96</v>
      </c>
      <c r="G778" s="24" t="str">
        <f>Source!DG320</f>
        <v>*1,15</v>
      </c>
      <c r="H778" s="10">
        <f>Source!AV320</f>
        <v>1</v>
      </c>
      <c r="I778" s="26">
        <f>ROUND((Source!AF320*Source!AV320)*Source!I320, 2)</f>
        <v>378.18</v>
      </c>
      <c r="J778" s="10">
        <f>IF(Source!BA320&lt;&gt; 0, Source!BA320, 1)</f>
        <v>18.55</v>
      </c>
      <c r="K778" s="26">
        <f>Source!S320</f>
        <v>7015.15</v>
      </c>
      <c r="W778">
        <f>I778</f>
        <v>378.18</v>
      </c>
    </row>
    <row r="779" spans="1:27" ht="14.25" x14ac:dyDescent="0.2">
      <c r="A779" s="21"/>
      <c r="B779" s="22"/>
      <c r="C779" s="22" t="s">
        <v>1037</v>
      </c>
      <c r="D779" s="23"/>
      <c r="E779" s="10"/>
      <c r="F779" s="25">
        <f>Source!AM320</f>
        <v>30.82</v>
      </c>
      <c r="G779" s="24" t="str">
        <f>Source!DE320</f>
        <v>*1,25</v>
      </c>
      <c r="H779" s="10">
        <f>Source!AV320</f>
        <v>1</v>
      </c>
      <c r="I779" s="26">
        <f>ROUND((Source!AD320*Source!AV320)*Source!I320, 2)</f>
        <v>50.08</v>
      </c>
      <c r="J779" s="10">
        <f>IF(Source!BB320&lt;&gt; 0, Source!BB320, 1)</f>
        <v>6.63</v>
      </c>
      <c r="K779" s="26">
        <f>Source!Q320</f>
        <v>332.05</v>
      </c>
    </row>
    <row r="780" spans="1:27" ht="14.25" x14ac:dyDescent="0.2">
      <c r="A780" s="21"/>
      <c r="B780" s="22"/>
      <c r="C780" s="22" t="s">
        <v>1038</v>
      </c>
      <c r="D780" s="23"/>
      <c r="E780" s="10"/>
      <c r="F780" s="25">
        <f>Source!AN320</f>
        <v>1.24</v>
      </c>
      <c r="G780" s="24" t="str">
        <f>Source!DF320</f>
        <v>*1,25</v>
      </c>
      <c r="H780" s="10">
        <f>Source!AV320</f>
        <v>1</v>
      </c>
      <c r="I780" s="27">
        <f>ROUND((Source!AE320*Source!AV320)*Source!I320, 2)</f>
        <v>2.02</v>
      </c>
      <c r="J780" s="10">
        <f>IF(Source!BS320&lt;&gt; 0, Source!BS320, 1)</f>
        <v>1</v>
      </c>
      <c r="K780" s="27">
        <f>Source!R320</f>
        <v>2.02</v>
      </c>
      <c r="W780">
        <f>I780</f>
        <v>2.02</v>
      </c>
    </row>
    <row r="781" spans="1:27" ht="14.25" x14ac:dyDescent="0.2">
      <c r="A781" s="21"/>
      <c r="B781" s="22"/>
      <c r="C781" s="22" t="s">
        <v>1039</v>
      </c>
      <c r="D781" s="23"/>
      <c r="E781" s="10"/>
      <c r="F781" s="25">
        <f>Source!AL320</f>
        <v>27.22</v>
      </c>
      <c r="G781" s="24" t="str">
        <f>Source!DD320</f>
        <v/>
      </c>
      <c r="H781" s="10">
        <f>Source!AW320</f>
        <v>1</v>
      </c>
      <c r="I781" s="26">
        <f>ROUND((Source!AC320*Source!AW320)*Source!I320, 2)</f>
        <v>35.39</v>
      </c>
      <c r="J781" s="10">
        <f>IF(Source!BC320&lt;&gt; 0, Source!BC320, 1)</f>
        <v>4.24</v>
      </c>
      <c r="K781" s="26">
        <f>Source!P320</f>
        <v>150.04</v>
      </c>
    </row>
    <row r="782" spans="1:27" ht="14.25" x14ac:dyDescent="0.2">
      <c r="A782" s="21" t="str">
        <f>Source!E321</f>
        <v>68,1</v>
      </c>
      <c r="B782" s="22" t="str">
        <f>Source!F321</f>
        <v>1.3-2-5</v>
      </c>
      <c r="C782" s="22" t="str">
        <f>Source!G321</f>
        <v>Растворы цементные, марка 100</v>
      </c>
      <c r="D782" s="23" t="str">
        <f>Source!H321</f>
        <v>м3</v>
      </c>
      <c r="E782" s="10">
        <f>Source!I321</f>
        <v>1.9890000000000001</v>
      </c>
      <c r="F782" s="25">
        <f>Source!AK321</f>
        <v>451.14</v>
      </c>
      <c r="G782" s="28" t="s">
        <v>3</v>
      </c>
      <c r="H782" s="10">
        <f>Source!AW321</f>
        <v>1</v>
      </c>
      <c r="I782" s="26">
        <f>ROUND((Source!AC321*Source!AW321)*Source!I321, 2)+ROUND((Source!AD321*Source!AV321)*Source!I321, 2)+ROUND((Source!AF321*Source!AV321)*Source!I321, 2)</f>
        <v>897.32</v>
      </c>
      <c r="J782" s="10">
        <f>IF(Source!BC321&lt;&gt; 0, Source!BC321, 1)</f>
        <v>6.43</v>
      </c>
      <c r="K782" s="26">
        <f>Source!O321</f>
        <v>5769.75</v>
      </c>
      <c r="Q782">
        <f>ROUND((Source!DN321/100)*ROUND((Source!AF321*Source!AV321)*Source!I321, 2), 2)</f>
        <v>0</v>
      </c>
      <c r="R782">
        <f>Source!X321</f>
        <v>0</v>
      </c>
      <c r="S782">
        <f>ROUND((Source!DO321/100)*ROUND((Source!AF321*Source!AV321)*Source!I321, 2), 2)</f>
        <v>0</v>
      </c>
      <c r="T782">
        <f>Source!Y321</f>
        <v>0</v>
      </c>
      <c r="U782">
        <f>ROUND((175/100)*ROUND((Source!AE321*Source!AV321)*Source!I321, 2), 2)</f>
        <v>0</v>
      </c>
      <c r="V782">
        <f>ROUND((167/100)*ROUND(Source!CS321*Source!I321, 2), 2)</f>
        <v>0</v>
      </c>
      <c r="X782">
        <f>IF(Source!BI321&lt;=1,I782, 0)</f>
        <v>897.32</v>
      </c>
      <c r="Y782">
        <f>IF(Source!BI321=2,I782, 0)</f>
        <v>0</v>
      </c>
      <c r="Z782">
        <f>IF(Source!BI321=3,I782, 0)</f>
        <v>0</v>
      </c>
      <c r="AA782">
        <f>IF(Source!BI321=4,I782, 0)</f>
        <v>0</v>
      </c>
    </row>
    <row r="783" spans="1:27" ht="14.25" x14ac:dyDescent="0.2">
      <c r="A783" s="21"/>
      <c r="B783" s="22"/>
      <c r="C783" s="22" t="s">
        <v>1040</v>
      </c>
      <c r="D783" s="23" t="s">
        <v>1041</v>
      </c>
      <c r="E783" s="10">
        <f>Source!DN320</f>
        <v>104</v>
      </c>
      <c r="F783" s="25"/>
      <c r="G783" s="24"/>
      <c r="H783" s="10"/>
      <c r="I783" s="26">
        <f>SUM(Q777:Q782)</f>
        <v>393.31</v>
      </c>
      <c r="J783" s="10">
        <f>Source!BZ320</f>
        <v>90</v>
      </c>
      <c r="K783" s="26">
        <f>SUM(R777:R782)</f>
        <v>6313.64</v>
      </c>
    </row>
    <row r="784" spans="1:27" ht="14.25" x14ac:dyDescent="0.2">
      <c r="A784" s="21"/>
      <c r="B784" s="22"/>
      <c r="C784" s="22" t="s">
        <v>1042</v>
      </c>
      <c r="D784" s="23" t="s">
        <v>1041</v>
      </c>
      <c r="E784" s="10">
        <f>Source!DO320</f>
        <v>79</v>
      </c>
      <c r="F784" s="25"/>
      <c r="G784" s="24"/>
      <c r="H784" s="10"/>
      <c r="I784" s="26">
        <f>SUM(S777:S783)</f>
        <v>298.76</v>
      </c>
      <c r="J784" s="10">
        <f>Source!CA320</f>
        <v>44</v>
      </c>
      <c r="K784" s="26">
        <f>SUM(T777:T783)</f>
        <v>3086.67</v>
      </c>
    </row>
    <row r="785" spans="1:27" ht="14.25" x14ac:dyDescent="0.2">
      <c r="A785" s="21"/>
      <c r="B785" s="22"/>
      <c r="C785" s="22" t="s">
        <v>1043</v>
      </c>
      <c r="D785" s="23" t="s">
        <v>1041</v>
      </c>
      <c r="E785" s="10">
        <f>175</f>
        <v>175</v>
      </c>
      <c r="F785" s="25"/>
      <c r="G785" s="24"/>
      <c r="H785" s="10"/>
      <c r="I785" s="26">
        <f>SUM(U777:U784)</f>
        <v>3.54</v>
      </c>
      <c r="J785" s="10">
        <f>167</f>
        <v>167</v>
      </c>
      <c r="K785" s="26">
        <f>SUM(V777:V784)</f>
        <v>3.37</v>
      </c>
    </row>
    <row r="786" spans="1:27" ht="14.25" x14ac:dyDescent="0.2">
      <c r="A786" s="21"/>
      <c r="B786" s="22"/>
      <c r="C786" s="22" t="s">
        <v>1044</v>
      </c>
      <c r="D786" s="23" t="s">
        <v>1045</v>
      </c>
      <c r="E786" s="10">
        <f>Source!AQ320</f>
        <v>24.3</v>
      </c>
      <c r="F786" s="25"/>
      <c r="G786" s="24" t="str">
        <f>Source!DI320</f>
        <v>*1,15</v>
      </c>
      <c r="H786" s="10">
        <f>Source!AV320</f>
        <v>1</v>
      </c>
      <c r="I786" s="26">
        <f>Source!U320</f>
        <v>36.328499999999998</v>
      </c>
      <c r="J786" s="10"/>
      <c r="K786" s="26"/>
    </row>
    <row r="787" spans="1:27" ht="15" x14ac:dyDescent="0.25">
      <c r="A787" s="30"/>
      <c r="B787" s="30"/>
      <c r="C787" s="30"/>
      <c r="D787" s="30"/>
      <c r="E787" s="30"/>
      <c r="F787" s="30"/>
      <c r="G787" s="30"/>
      <c r="H787" s="39">
        <f>I778+I779+I781+I783+I784+I785+SUM(I782:I782)</f>
        <v>2056.58</v>
      </c>
      <c r="I787" s="39"/>
      <c r="J787" s="39">
        <f>K778+K779+K781+K783+K784+K785+SUM(K782:K782)</f>
        <v>22670.670000000002</v>
      </c>
      <c r="K787" s="39"/>
      <c r="O787" s="29">
        <f>I778+I779+I781+I783+I784+I785+SUM(I782:I782)</f>
        <v>2056.58</v>
      </c>
      <c r="P787" s="29">
        <f>K778+K779+K781+K783+K784+K785+SUM(K782:K782)</f>
        <v>22670.670000000002</v>
      </c>
      <c r="X787">
        <f>IF(Source!BI320&lt;=1,I778+I779+I781+I783+I784+I785-0, 0)</f>
        <v>1159.26</v>
      </c>
      <c r="Y787">
        <f>IF(Source!BI320=2,I778+I779+I781+I783+I784+I785-0, 0)</f>
        <v>0</v>
      </c>
      <c r="Z787">
        <f>IF(Source!BI320=3,I778+I779+I781+I783+I784+I785-0, 0)</f>
        <v>0</v>
      </c>
      <c r="AA787">
        <f>IF(Source!BI320=4,I778+I779+I781+I783+I784+I785,0)</f>
        <v>0</v>
      </c>
    </row>
    <row r="788" spans="1:27" ht="42.75" x14ac:dyDescent="0.2">
      <c r="A788" s="21" t="str">
        <f>Source!E322</f>
        <v>69</v>
      </c>
      <c r="B788" s="22" t="str">
        <f>Source!F322</f>
        <v>3.12-21-2</v>
      </c>
      <c r="C788" s="22" t="str">
        <f>Source!G322</f>
        <v>Добавлять или исключать на каждый 1 мм изменения толщины к позиции 3.12-21-1</v>
      </c>
      <c r="D788" s="23" t="str">
        <f>Source!H322</f>
        <v>100 м2 стяжек</v>
      </c>
      <c r="E788" s="10">
        <f>Source!I322</f>
        <v>1.3</v>
      </c>
      <c r="F788" s="25"/>
      <c r="G788" s="24"/>
      <c r="H788" s="10"/>
      <c r="I788" s="26"/>
      <c r="J788" s="10"/>
      <c r="K788" s="26"/>
      <c r="Q788">
        <f>ROUND((Source!DN322/100)*ROUND((Source!AF322*Source!AV322)*Source!I322, 2), 2)</f>
        <v>50.07</v>
      </c>
      <c r="R788">
        <f>Source!X322</f>
        <v>803.68</v>
      </c>
      <c r="S788">
        <f>ROUND((Source!DO322/100)*ROUND((Source!AF322*Source!AV322)*Source!I322, 2), 2)</f>
        <v>38.03</v>
      </c>
      <c r="T788">
        <f>Source!Y322</f>
        <v>392.91</v>
      </c>
      <c r="U788">
        <f>ROUND((175/100)*ROUND((Source!AE322*Source!AV322)*Source!I322, 2), 2)</f>
        <v>0</v>
      </c>
      <c r="V788">
        <f>ROUND((167/100)*ROUND(Source!CS322*Source!I322, 2), 2)</f>
        <v>0</v>
      </c>
    </row>
    <row r="789" spans="1:27" ht="14.25" x14ac:dyDescent="0.2">
      <c r="A789" s="21"/>
      <c r="B789" s="22"/>
      <c r="C789" s="22" t="s">
        <v>1036</v>
      </c>
      <c r="D789" s="23"/>
      <c r="E789" s="10"/>
      <c r="F789" s="25">
        <f>Source!AO322</f>
        <v>0.92</v>
      </c>
      <c r="G789" s="24" t="str">
        <f>Source!DG322</f>
        <v>*1,15)*35</v>
      </c>
      <c r="H789" s="10">
        <f>Source!AV322</f>
        <v>1</v>
      </c>
      <c r="I789" s="26">
        <f>ROUND((Source!AF322*Source!AV322)*Source!I322, 2)</f>
        <v>48.14</v>
      </c>
      <c r="J789" s="10">
        <f>IF(Source!BA322&lt;&gt; 0, Source!BA322, 1)</f>
        <v>18.55</v>
      </c>
      <c r="K789" s="26">
        <f>Source!S322</f>
        <v>892.98</v>
      </c>
      <c r="W789">
        <f>I789</f>
        <v>48.14</v>
      </c>
    </row>
    <row r="790" spans="1:27" ht="14.25" x14ac:dyDescent="0.2">
      <c r="A790" s="21" t="str">
        <f>Source!E323</f>
        <v>69,1</v>
      </c>
      <c r="B790" s="22" t="str">
        <f>Source!F323</f>
        <v>1.3-2-5</v>
      </c>
      <c r="C790" s="22" t="str">
        <f>Source!G323</f>
        <v>Растворы цементные, марка 100</v>
      </c>
      <c r="D790" s="23" t="str">
        <f>Source!H323</f>
        <v>м3</v>
      </c>
      <c r="E790" s="10">
        <f>Source!I323</f>
        <v>4.641</v>
      </c>
      <c r="F790" s="25">
        <f>Source!AK323</f>
        <v>451.14</v>
      </c>
      <c r="G790" s="28" t="s">
        <v>3</v>
      </c>
      <c r="H790" s="10">
        <f>Source!AW323</f>
        <v>1</v>
      </c>
      <c r="I790" s="26">
        <f>ROUND((Source!AC323*Source!AW323)*Source!I323, 2)+ROUND((Source!AD323*Source!AV323)*Source!I323, 2)+ROUND((Source!AF323*Source!AV323)*Source!I323, 2)</f>
        <v>2093.7399999999998</v>
      </c>
      <c r="J790" s="10">
        <f>IF(Source!BC323&lt;&gt; 0, Source!BC323, 1)</f>
        <v>6.43</v>
      </c>
      <c r="K790" s="26">
        <f>Source!O323</f>
        <v>13462.75</v>
      </c>
      <c r="Q790">
        <f>ROUND((Source!DN323/100)*ROUND((Source!AF323*Source!AV323)*Source!I323, 2), 2)</f>
        <v>0</v>
      </c>
      <c r="R790">
        <f>Source!X323</f>
        <v>0</v>
      </c>
      <c r="S790">
        <f>ROUND((Source!DO323/100)*ROUND((Source!AF323*Source!AV323)*Source!I323, 2), 2)</f>
        <v>0</v>
      </c>
      <c r="T790">
        <f>Source!Y323</f>
        <v>0</v>
      </c>
      <c r="U790">
        <f>ROUND((175/100)*ROUND((Source!AE323*Source!AV323)*Source!I323, 2), 2)</f>
        <v>0</v>
      </c>
      <c r="V790">
        <f>ROUND((167/100)*ROUND(Source!CS323*Source!I323, 2), 2)</f>
        <v>0</v>
      </c>
      <c r="X790">
        <f>IF(Source!BI323&lt;=1,I790, 0)</f>
        <v>2093.7399999999998</v>
      </c>
      <c r="Y790">
        <f>IF(Source!BI323=2,I790, 0)</f>
        <v>0</v>
      </c>
      <c r="Z790">
        <f>IF(Source!BI323=3,I790, 0)</f>
        <v>0</v>
      </c>
      <c r="AA790">
        <f>IF(Source!BI323=4,I790, 0)</f>
        <v>0</v>
      </c>
    </row>
    <row r="791" spans="1:27" ht="14.25" x14ac:dyDescent="0.2">
      <c r="A791" s="21"/>
      <c r="B791" s="22"/>
      <c r="C791" s="22" t="s">
        <v>1040</v>
      </c>
      <c r="D791" s="23" t="s">
        <v>1041</v>
      </c>
      <c r="E791" s="10">
        <f>Source!DN322</f>
        <v>104</v>
      </c>
      <c r="F791" s="25"/>
      <c r="G791" s="24"/>
      <c r="H791" s="10"/>
      <c r="I791" s="26">
        <f>SUM(Q788:Q790)</f>
        <v>50.07</v>
      </c>
      <c r="J791" s="10">
        <f>Source!BZ322</f>
        <v>90</v>
      </c>
      <c r="K791" s="26">
        <f>SUM(R788:R790)</f>
        <v>803.68</v>
      </c>
    </row>
    <row r="792" spans="1:27" ht="14.25" x14ac:dyDescent="0.2">
      <c r="A792" s="21"/>
      <c r="B792" s="22"/>
      <c r="C792" s="22" t="s">
        <v>1042</v>
      </c>
      <c r="D792" s="23" t="s">
        <v>1041</v>
      </c>
      <c r="E792" s="10">
        <f>Source!DO322</f>
        <v>79</v>
      </c>
      <c r="F792" s="25"/>
      <c r="G792" s="24"/>
      <c r="H792" s="10"/>
      <c r="I792" s="26">
        <f>SUM(S788:S791)</f>
        <v>38.03</v>
      </c>
      <c r="J792" s="10">
        <f>Source!CA322</f>
        <v>44</v>
      </c>
      <c r="K792" s="26">
        <f>SUM(T788:T791)</f>
        <v>392.91</v>
      </c>
    </row>
    <row r="793" spans="1:27" ht="14.25" x14ac:dyDescent="0.2">
      <c r="A793" s="21"/>
      <c r="B793" s="22"/>
      <c r="C793" s="22" t="s">
        <v>1044</v>
      </c>
      <c r="D793" s="23" t="s">
        <v>1045</v>
      </c>
      <c r="E793" s="10">
        <f>Source!AQ322</f>
        <v>0.09</v>
      </c>
      <c r="F793" s="25"/>
      <c r="G793" s="24" t="str">
        <f>Source!DI322</f>
        <v>*1,15)*35</v>
      </c>
      <c r="H793" s="10">
        <f>Source!AV322</f>
        <v>1</v>
      </c>
      <c r="I793" s="26">
        <f>Source!U322</f>
        <v>4.7092499999999999</v>
      </c>
      <c r="J793" s="10"/>
      <c r="K793" s="26"/>
    </row>
    <row r="794" spans="1:27" ht="15" x14ac:dyDescent="0.25">
      <c r="A794" s="30"/>
      <c r="B794" s="30"/>
      <c r="C794" s="30"/>
      <c r="D794" s="30"/>
      <c r="E794" s="30"/>
      <c r="F794" s="30"/>
      <c r="G794" s="30"/>
      <c r="H794" s="39">
        <f>I789+I791+I792+SUM(I790:I790)</f>
        <v>2229.9799999999996</v>
      </c>
      <c r="I794" s="39"/>
      <c r="J794" s="39">
        <f>K789+K791+K792+SUM(K790:K790)</f>
        <v>15552.32</v>
      </c>
      <c r="K794" s="39"/>
      <c r="O794" s="29">
        <f>I789+I791+I792+SUM(I790:I790)</f>
        <v>2229.9799999999996</v>
      </c>
      <c r="P794" s="29">
        <f>K789+K791+K792+SUM(K790:K790)</f>
        <v>15552.32</v>
      </c>
      <c r="X794">
        <f>IF(Source!BI322&lt;=1,I789+I791+I792-0, 0)</f>
        <v>136.24</v>
      </c>
      <c r="Y794">
        <f>IF(Source!BI322=2,I789+I791+I792-0, 0)</f>
        <v>0</v>
      </c>
      <c r="Z794">
        <f>IF(Source!BI322=3,I789+I791+I792-0, 0)</f>
        <v>0</v>
      </c>
      <c r="AA794">
        <f>IF(Source!BI322=4,I789+I791+I792,0)</f>
        <v>0</v>
      </c>
    </row>
    <row r="795" spans="1:27" ht="28.5" x14ac:dyDescent="0.2">
      <c r="A795" s="21" t="str">
        <f>Source!E324</f>
        <v>70</v>
      </c>
      <c r="B795" s="22" t="str">
        <f>Source!F324</f>
        <v>3.6-6-10</v>
      </c>
      <c r="C795" s="22" t="str">
        <f>Source!G324</f>
        <v>Армирование подстилающих слоев и набетонок</v>
      </c>
      <c r="D795" s="23" t="str">
        <f>Source!H324</f>
        <v>1 Т</v>
      </c>
      <c r="E795" s="10">
        <f>Source!I324</f>
        <v>0.35099999999999998</v>
      </c>
      <c r="F795" s="25"/>
      <c r="G795" s="24"/>
      <c r="H795" s="10"/>
      <c r="I795" s="26"/>
      <c r="J795" s="10"/>
      <c r="K795" s="26"/>
      <c r="Q795">
        <f>ROUND((Source!DN324/100)*ROUND((Source!AF324*Source!AV324)*Source!I324, 2), 2)</f>
        <v>46.21</v>
      </c>
      <c r="R795">
        <f>Source!X324</f>
        <v>726.08</v>
      </c>
      <c r="S795">
        <f>ROUND((Source!DO324/100)*ROUND((Source!AF324*Source!AV324)*Source!I324, 2), 2)</f>
        <v>38.049999999999997</v>
      </c>
      <c r="T795">
        <f>Source!Y324</f>
        <v>443.71</v>
      </c>
      <c r="U795">
        <f>ROUND((175/100)*ROUND((Source!AE324*Source!AV324)*Source!I324, 2), 2)</f>
        <v>5.65</v>
      </c>
      <c r="V795">
        <f>ROUND((167/100)*ROUND(Source!CS324*Source!I324, 2), 2)</f>
        <v>5.39</v>
      </c>
    </row>
    <row r="796" spans="1:27" ht="14.25" x14ac:dyDescent="0.2">
      <c r="A796" s="21"/>
      <c r="B796" s="22"/>
      <c r="C796" s="22" t="s">
        <v>1036</v>
      </c>
      <c r="D796" s="23"/>
      <c r="E796" s="10"/>
      <c r="F796" s="25">
        <f>Source!AO324</f>
        <v>134.68</v>
      </c>
      <c r="G796" s="24" t="str">
        <f>Source!DG324</f>
        <v>*1,15</v>
      </c>
      <c r="H796" s="10">
        <f>Source!AV324</f>
        <v>1</v>
      </c>
      <c r="I796" s="26">
        <f>ROUND((Source!AF324*Source!AV324)*Source!I324, 2)</f>
        <v>54.36</v>
      </c>
      <c r="J796" s="10">
        <f>IF(Source!BA324&lt;&gt; 0, Source!BA324, 1)</f>
        <v>18.55</v>
      </c>
      <c r="K796" s="26">
        <f>Source!S324</f>
        <v>1008.44</v>
      </c>
      <c r="W796">
        <f>I796</f>
        <v>54.36</v>
      </c>
    </row>
    <row r="797" spans="1:27" ht="14.25" x14ac:dyDescent="0.2">
      <c r="A797" s="21"/>
      <c r="B797" s="22"/>
      <c r="C797" s="22" t="s">
        <v>1037</v>
      </c>
      <c r="D797" s="23"/>
      <c r="E797" s="10"/>
      <c r="F797" s="25">
        <f>Source!AM324</f>
        <v>30.68</v>
      </c>
      <c r="G797" s="24" t="str">
        <f>Source!DE324</f>
        <v>*1,25</v>
      </c>
      <c r="H797" s="10">
        <f>Source!AV324</f>
        <v>1</v>
      </c>
      <c r="I797" s="26">
        <f>ROUND((Source!AD324*Source!AV324)*Source!I324, 2)</f>
        <v>13.46</v>
      </c>
      <c r="J797" s="10">
        <f>IF(Source!BB324&lt;&gt; 0, Source!BB324, 1)</f>
        <v>7.97</v>
      </c>
      <c r="K797" s="26">
        <f>Source!Q324</f>
        <v>107.28</v>
      </c>
    </row>
    <row r="798" spans="1:27" ht="14.25" x14ac:dyDescent="0.2">
      <c r="A798" s="21"/>
      <c r="B798" s="22"/>
      <c r="C798" s="22" t="s">
        <v>1038</v>
      </c>
      <c r="D798" s="23"/>
      <c r="E798" s="10"/>
      <c r="F798" s="25">
        <f>Source!AN324</f>
        <v>7.37</v>
      </c>
      <c r="G798" s="24" t="str">
        <f>Source!DF324</f>
        <v>*1,25</v>
      </c>
      <c r="H798" s="10">
        <f>Source!AV324</f>
        <v>1</v>
      </c>
      <c r="I798" s="27">
        <f>ROUND((Source!AE324*Source!AV324)*Source!I324, 2)</f>
        <v>3.23</v>
      </c>
      <c r="J798" s="10">
        <f>IF(Source!BS324&lt;&gt; 0, Source!BS324, 1)</f>
        <v>1</v>
      </c>
      <c r="K798" s="27">
        <f>Source!R324</f>
        <v>3.23</v>
      </c>
      <c r="W798">
        <f>I798</f>
        <v>3.23</v>
      </c>
    </row>
    <row r="799" spans="1:27" ht="14.25" x14ac:dyDescent="0.2">
      <c r="A799" s="21"/>
      <c r="B799" s="22"/>
      <c r="C799" s="22" t="s">
        <v>1039</v>
      </c>
      <c r="D799" s="23"/>
      <c r="E799" s="10"/>
      <c r="F799" s="25">
        <f>Source!AL324</f>
        <v>258.91000000000003</v>
      </c>
      <c r="G799" s="24" t="str">
        <f>Source!DD324</f>
        <v/>
      </c>
      <c r="H799" s="10">
        <f>Source!AW324</f>
        <v>1</v>
      </c>
      <c r="I799" s="26">
        <f>ROUND((Source!AC324*Source!AW324)*Source!I324, 2)</f>
        <v>90.88</v>
      </c>
      <c r="J799" s="10">
        <f>IF(Source!BC324&lt;&gt; 0, Source!BC324, 1)</f>
        <v>5.39</v>
      </c>
      <c r="K799" s="26">
        <f>Source!P324</f>
        <v>489.83</v>
      </c>
    </row>
    <row r="800" spans="1:27" ht="57" x14ac:dyDescent="0.2">
      <c r="A800" s="21" t="str">
        <f>Source!E325</f>
        <v>70,1</v>
      </c>
      <c r="B800" s="22" t="str">
        <f>Source!F325</f>
        <v>1.3-4-75</v>
      </c>
      <c r="C800" s="22" t="str">
        <f>Source!G325</f>
        <v>Каркасы и сетки арматурные плоские, собранные и сваренные (связанные) в арматурные изделия, класс ВР-I, диаметр 5 мм</v>
      </c>
      <c r="D800" s="23" t="str">
        <f>Source!H325</f>
        <v>т</v>
      </c>
      <c r="E800" s="10">
        <f>Source!I325</f>
        <v>0.35099999999999998</v>
      </c>
      <c r="F800" s="25">
        <f>Source!AK325</f>
        <v>9733.52</v>
      </c>
      <c r="G800" s="28" t="s">
        <v>3</v>
      </c>
      <c r="H800" s="10">
        <f>Source!AW325</f>
        <v>1</v>
      </c>
      <c r="I800" s="26">
        <f>ROUND((Source!AC325*Source!AW325)*Source!I325, 2)+ROUND((Source!AD325*Source!AV325)*Source!I325, 2)+ROUND((Source!AF325*Source!AV325)*Source!I325, 2)</f>
        <v>3416.47</v>
      </c>
      <c r="J800" s="10">
        <f>IF(Source!BC325&lt;&gt; 0, Source!BC325, 1)</f>
        <v>3.14</v>
      </c>
      <c r="K800" s="26">
        <f>Source!O325</f>
        <v>10727.7</v>
      </c>
      <c r="Q800">
        <f>ROUND((Source!DN325/100)*ROUND((Source!AF325*Source!AV325)*Source!I325, 2), 2)</f>
        <v>0</v>
      </c>
      <c r="R800">
        <f>Source!X325</f>
        <v>0</v>
      </c>
      <c r="S800">
        <f>ROUND((Source!DO325/100)*ROUND((Source!AF325*Source!AV325)*Source!I325, 2), 2)</f>
        <v>0</v>
      </c>
      <c r="T800">
        <f>Source!Y325</f>
        <v>0</v>
      </c>
      <c r="U800">
        <f>ROUND((175/100)*ROUND((Source!AE325*Source!AV325)*Source!I325, 2), 2)</f>
        <v>0</v>
      </c>
      <c r="V800">
        <f>ROUND((167/100)*ROUND(Source!CS325*Source!I325, 2), 2)</f>
        <v>0</v>
      </c>
      <c r="X800">
        <f>IF(Source!BI325&lt;=1,I800, 0)</f>
        <v>3416.47</v>
      </c>
      <c r="Y800">
        <f>IF(Source!BI325=2,I800, 0)</f>
        <v>0</v>
      </c>
      <c r="Z800">
        <f>IF(Source!BI325=3,I800, 0)</f>
        <v>0</v>
      </c>
      <c r="AA800">
        <f>IF(Source!BI325=4,I800, 0)</f>
        <v>0</v>
      </c>
    </row>
    <row r="801" spans="1:27" ht="14.25" x14ac:dyDescent="0.2">
      <c r="A801" s="21"/>
      <c r="B801" s="22"/>
      <c r="C801" s="22" t="s">
        <v>1040</v>
      </c>
      <c r="D801" s="23" t="s">
        <v>1041</v>
      </c>
      <c r="E801" s="10">
        <f>Source!DN324</f>
        <v>85</v>
      </c>
      <c r="F801" s="25"/>
      <c r="G801" s="24"/>
      <c r="H801" s="10"/>
      <c r="I801" s="26">
        <f>SUM(Q795:Q800)</f>
        <v>46.21</v>
      </c>
      <c r="J801" s="10">
        <f>Source!BZ324</f>
        <v>72</v>
      </c>
      <c r="K801" s="26">
        <f>SUM(R795:R800)</f>
        <v>726.08</v>
      </c>
    </row>
    <row r="802" spans="1:27" ht="14.25" x14ac:dyDescent="0.2">
      <c r="A802" s="21"/>
      <c r="B802" s="22"/>
      <c r="C802" s="22" t="s">
        <v>1042</v>
      </c>
      <c r="D802" s="23" t="s">
        <v>1041</v>
      </c>
      <c r="E802" s="10">
        <f>Source!DO324</f>
        <v>70</v>
      </c>
      <c r="F802" s="25"/>
      <c r="G802" s="24"/>
      <c r="H802" s="10"/>
      <c r="I802" s="26">
        <f>SUM(S795:S801)</f>
        <v>38.049999999999997</v>
      </c>
      <c r="J802" s="10">
        <f>Source!CA324</f>
        <v>44</v>
      </c>
      <c r="K802" s="26">
        <f>SUM(T795:T801)</f>
        <v>443.71</v>
      </c>
    </row>
    <row r="803" spans="1:27" ht="14.25" x14ac:dyDescent="0.2">
      <c r="A803" s="21"/>
      <c r="B803" s="22"/>
      <c r="C803" s="22" t="s">
        <v>1043</v>
      </c>
      <c r="D803" s="23" t="s">
        <v>1041</v>
      </c>
      <c r="E803" s="10">
        <f>175</f>
        <v>175</v>
      </c>
      <c r="F803" s="25"/>
      <c r="G803" s="24"/>
      <c r="H803" s="10"/>
      <c r="I803" s="26">
        <f>SUM(U795:U802)</f>
        <v>5.65</v>
      </c>
      <c r="J803" s="10">
        <f>167</f>
        <v>167</v>
      </c>
      <c r="K803" s="26">
        <f>SUM(V795:V802)</f>
        <v>5.39</v>
      </c>
    </row>
    <row r="804" spans="1:27" ht="14.25" x14ac:dyDescent="0.2">
      <c r="A804" s="21"/>
      <c r="B804" s="22"/>
      <c r="C804" s="22" t="s">
        <v>1044</v>
      </c>
      <c r="D804" s="23" t="s">
        <v>1045</v>
      </c>
      <c r="E804" s="10">
        <f>Source!AQ324</f>
        <v>11.6</v>
      </c>
      <c r="F804" s="25"/>
      <c r="G804" s="24" t="str">
        <f>Source!DI324</f>
        <v>*1,15</v>
      </c>
      <c r="H804" s="10">
        <f>Source!AV324</f>
        <v>1</v>
      </c>
      <c r="I804" s="26">
        <f>Source!U324</f>
        <v>4.6823399999999991</v>
      </c>
      <c r="J804" s="10"/>
      <c r="K804" s="26"/>
    </row>
    <row r="805" spans="1:27" ht="15" x14ac:dyDescent="0.25">
      <c r="A805" s="30"/>
      <c r="B805" s="30"/>
      <c r="C805" s="30"/>
      <c r="D805" s="30"/>
      <c r="E805" s="30"/>
      <c r="F805" s="30"/>
      <c r="G805" s="30"/>
      <c r="H805" s="39">
        <f>I796+I797+I799+I801+I802+I803+SUM(I800:I800)</f>
        <v>3665.08</v>
      </c>
      <c r="I805" s="39"/>
      <c r="J805" s="39">
        <f>K796+K797+K799+K801+K802+K803+SUM(K800:K800)</f>
        <v>13508.43</v>
      </c>
      <c r="K805" s="39"/>
      <c r="O805" s="29">
        <f>I796+I797+I799+I801+I802+I803+SUM(I800:I800)</f>
        <v>3665.08</v>
      </c>
      <c r="P805" s="29">
        <f>K796+K797+K799+K801+K802+K803+SUM(K800:K800)</f>
        <v>13508.43</v>
      </c>
      <c r="X805">
        <f>IF(Source!BI324&lt;=1,I796+I797+I799+I801+I802+I803-0, 0)</f>
        <v>248.60999999999999</v>
      </c>
      <c r="Y805">
        <f>IF(Source!BI324=2,I796+I797+I799+I801+I802+I803-0, 0)</f>
        <v>0</v>
      </c>
      <c r="Z805">
        <f>IF(Source!BI324=3,I796+I797+I799+I801+I802+I803-0, 0)</f>
        <v>0</v>
      </c>
      <c r="AA805">
        <f>IF(Source!BI324=4,I796+I797+I799+I801+I802+I803,0)</f>
        <v>0</v>
      </c>
    </row>
    <row r="806" spans="1:27" ht="42.75" x14ac:dyDescent="0.2">
      <c r="A806" s="21" t="str">
        <f>Source!E326</f>
        <v>71</v>
      </c>
      <c r="B806" s="22" t="str">
        <f>Source!F326</f>
        <v>3.12-3-4</v>
      </c>
      <c r="C806" s="22" t="str">
        <f>Source!G326</f>
        <v>Устройство рулонного покрытия в два слоя из наплавляемого материала типа "Филизол", "Изопласт"</v>
      </c>
      <c r="D806" s="23" t="str">
        <f>Source!H326</f>
        <v>100 м2</v>
      </c>
      <c r="E806" s="10">
        <f>Source!I326</f>
        <v>1.3</v>
      </c>
      <c r="F806" s="25"/>
      <c r="G806" s="24"/>
      <c r="H806" s="10"/>
      <c r="I806" s="26"/>
      <c r="J806" s="10"/>
      <c r="K806" s="26"/>
      <c r="Q806">
        <f>ROUND((Source!DN326/100)*ROUND((Source!AF326*Source!AV326)*Source!I326, 2), 2)</f>
        <v>1071.26</v>
      </c>
      <c r="R806">
        <f>Source!X326</f>
        <v>17196.77</v>
      </c>
      <c r="S806">
        <f>ROUND((Source!DO326/100)*ROUND((Source!AF326*Source!AV326)*Source!I326, 2), 2)</f>
        <v>813.75</v>
      </c>
      <c r="T806">
        <f>Source!Y326</f>
        <v>8407.31</v>
      </c>
      <c r="U806">
        <f>ROUND((175/100)*ROUND((Source!AE326*Source!AV326)*Source!I326, 2), 2)</f>
        <v>202.11</v>
      </c>
      <c r="V806">
        <f>ROUND((167/100)*ROUND(Source!CS326*Source!I326, 2), 2)</f>
        <v>192.87</v>
      </c>
    </row>
    <row r="807" spans="1:27" ht="14.25" x14ac:dyDescent="0.2">
      <c r="A807" s="21"/>
      <c r="B807" s="22"/>
      <c r="C807" s="22" t="s">
        <v>1036</v>
      </c>
      <c r="D807" s="23"/>
      <c r="E807" s="10"/>
      <c r="F807" s="25">
        <f>Source!AO326</f>
        <v>689</v>
      </c>
      <c r="G807" s="24" t="str">
        <f>Source!DG326</f>
        <v>*1,15</v>
      </c>
      <c r="H807" s="10">
        <f>Source!AV326</f>
        <v>1</v>
      </c>
      <c r="I807" s="26">
        <f>ROUND((Source!AF326*Source!AV326)*Source!I326, 2)</f>
        <v>1030.06</v>
      </c>
      <c r="J807" s="10">
        <f>IF(Source!BA326&lt;&gt; 0, Source!BA326, 1)</f>
        <v>18.55</v>
      </c>
      <c r="K807" s="26">
        <f>Source!S326</f>
        <v>19107.52</v>
      </c>
      <c r="W807">
        <f>I807</f>
        <v>1030.06</v>
      </c>
    </row>
    <row r="808" spans="1:27" ht="14.25" x14ac:dyDescent="0.2">
      <c r="A808" s="21"/>
      <c r="B808" s="22"/>
      <c r="C808" s="22" t="s">
        <v>1037</v>
      </c>
      <c r="D808" s="23"/>
      <c r="E808" s="10"/>
      <c r="F808" s="25">
        <f>Source!AM326</f>
        <v>267.17</v>
      </c>
      <c r="G808" s="24" t="str">
        <f>Source!DE326</f>
        <v>*1,25</v>
      </c>
      <c r="H808" s="10">
        <f>Source!AV326</f>
        <v>1</v>
      </c>
      <c r="I808" s="26">
        <f>ROUND((Source!AD326*Source!AV326)*Source!I326, 2)</f>
        <v>434.15</v>
      </c>
      <c r="J808" s="10">
        <f>IF(Source!BB326&lt;&gt; 0, Source!BB326, 1)</f>
        <v>8.91</v>
      </c>
      <c r="K808" s="26">
        <f>Source!Q326</f>
        <v>3868.29</v>
      </c>
    </row>
    <row r="809" spans="1:27" ht="14.25" x14ac:dyDescent="0.2">
      <c r="A809" s="21"/>
      <c r="B809" s="22"/>
      <c r="C809" s="22" t="s">
        <v>1038</v>
      </c>
      <c r="D809" s="23"/>
      <c r="E809" s="10"/>
      <c r="F809" s="25">
        <f>Source!AN326</f>
        <v>71.069999999999993</v>
      </c>
      <c r="G809" s="24" t="str">
        <f>Source!DF326</f>
        <v>*1,25</v>
      </c>
      <c r="H809" s="10">
        <f>Source!AV326</f>
        <v>1</v>
      </c>
      <c r="I809" s="27">
        <f>ROUND((Source!AE326*Source!AV326)*Source!I326, 2)</f>
        <v>115.49</v>
      </c>
      <c r="J809" s="10">
        <f>IF(Source!BS326&lt;&gt; 0, Source!BS326, 1)</f>
        <v>1</v>
      </c>
      <c r="K809" s="27">
        <f>Source!R326</f>
        <v>115.49</v>
      </c>
      <c r="W809">
        <f>I809</f>
        <v>115.49</v>
      </c>
    </row>
    <row r="810" spans="1:27" ht="14.25" x14ac:dyDescent="0.2">
      <c r="A810" s="21"/>
      <c r="B810" s="22"/>
      <c r="C810" s="22" t="s">
        <v>1039</v>
      </c>
      <c r="D810" s="23"/>
      <c r="E810" s="10"/>
      <c r="F810" s="25">
        <f>Source!AL326</f>
        <v>705.14</v>
      </c>
      <c r="G810" s="24" t="str">
        <f>Source!DD326</f>
        <v/>
      </c>
      <c r="H810" s="10">
        <f>Source!AW326</f>
        <v>1</v>
      </c>
      <c r="I810" s="26">
        <f>ROUND((Source!AC326*Source!AW326)*Source!I326, 2)</f>
        <v>916.68</v>
      </c>
      <c r="J810" s="10">
        <f>IF(Source!BC326&lt;&gt; 0, Source!BC326, 1)</f>
        <v>2.5499999999999998</v>
      </c>
      <c r="K810" s="26">
        <f>Source!P326</f>
        <v>2337.54</v>
      </c>
    </row>
    <row r="811" spans="1:27" ht="57" x14ac:dyDescent="0.2">
      <c r="A811" s="21" t="str">
        <f>Source!E327</f>
        <v>71,1</v>
      </c>
      <c r="B811" s="22" t="str">
        <f>Source!F327</f>
        <v>1.1-1-2161</v>
      </c>
      <c r="C811" s="22" t="str">
        <f>Source!G327</f>
        <v>Материал рулонный кровельный и гидроизоляционный наплавляемый битумно-полимерный водостойкий, типа "Техноэласт ЭКП"</v>
      </c>
      <c r="D811" s="23" t="str">
        <f>Source!H327</f>
        <v>м2</v>
      </c>
      <c r="E811" s="10">
        <f>Source!I327</f>
        <v>175.5</v>
      </c>
      <c r="F811" s="25">
        <f>Source!AK327</f>
        <v>53.97</v>
      </c>
      <c r="G811" s="28" t="s">
        <v>3</v>
      </c>
      <c r="H811" s="10">
        <f>Source!AW327</f>
        <v>1</v>
      </c>
      <c r="I811" s="26">
        <f>ROUND((Source!AC327*Source!AW327)*Source!I327, 2)+ROUND((Source!AD327*Source!AV327)*Source!I327, 2)+ROUND((Source!AF327*Source!AV327)*Source!I327, 2)</f>
        <v>9471.74</v>
      </c>
      <c r="J811" s="10">
        <f>IF(Source!BC327&lt;&gt; 0, Source!BC327, 1)</f>
        <v>2.8</v>
      </c>
      <c r="K811" s="26">
        <f>Source!O327</f>
        <v>26520.86</v>
      </c>
      <c r="Q811">
        <f>ROUND((Source!DN327/100)*ROUND((Source!AF327*Source!AV327)*Source!I327, 2), 2)</f>
        <v>0</v>
      </c>
      <c r="R811">
        <f>Source!X327</f>
        <v>0</v>
      </c>
      <c r="S811">
        <f>ROUND((Source!DO327/100)*ROUND((Source!AF327*Source!AV327)*Source!I327, 2), 2)</f>
        <v>0</v>
      </c>
      <c r="T811">
        <f>Source!Y327</f>
        <v>0</v>
      </c>
      <c r="U811">
        <f>ROUND((175/100)*ROUND((Source!AE327*Source!AV327)*Source!I327, 2), 2)</f>
        <v>0</v>
      </c>
      <c r="V811">
        <f>ROUND((167/100)*ROUND(Source!CS327*Source!I327, 2), 2)</f>
        <v>0</v>
      </c>
      <c r="X811">
        <f>IF(Source!BI327&lt;=1,I811, 0)</f>
        <v>9471.74</v>
      </c>
      <c r="Y811">
        <f>IF(Source!BI327=2,I811, 0)</f>
        <v>0</v>
      </c>
      <c r="Z811">
        <f>IF(Source!BI327=3,I811, 0)</f>
        <v>0</v>
      </c>
      <c r="AA811">
        <f>IF(Source!BI327=4,I811, 0)</f>
        <v>0</v>
      </c>
    </row>
    <row r="812" spans="1:27" ht="57" x14ac:dyDescent="0.2">
      <c r="A812" s="21" t="str">
        <f>Source!E328</f>
        <v>71,2</v>
      </c>
      <c r="B812" s="22" t="str">
        <f>Source!F328</f>
        <v>1.1-1-2175</v>
      </c>
      <c r="C812" s="22" t="str">
        <f>Source!G328</f>
        <v>Материал рулонный кровельный и гидроизоляционный наплавляемый битумно-полимерный, типа "Техноэласт ТЕРМО ЭПП"</v>
      </c>
      <c r="D812" s="23" t="str">
        <f>Source!H328</f>
        <v>м2</v>
      </c>
      <c r="E812" s="10">
        <f>Source!I328</f>
        <v>171.99</v>
      </c>
      <c r="F812" s="25">
        <f>Source!AK328</f>
        <v>35.75</v>
      </c>
      <c r="G812" s="28" t="s">
        <v>3</v>
      </c>
      <c r="H812" s="10">
        <f>Source!AW328</f>
        <v>1</v>
      </c>
      <c r="I812" s="26">
        <f>ROUND((Source!AC328*Source!AW328)*Source!I328, 2)+ROUND((Source!AD328*Source!AV328)*Source!I328, 2)+ROUND((Source!AF328*Source!AV328)*Source!I328, 2)</f>
        <v>6148.64</v>
      </c>
      <c r="J812" s="10">
        <f>IF(Source!BC328&lt;&gt; 0, Source!BC328, 1)</f>
        <v>4.0599999999999996</v>
      </c>
      <c r="K812" s="26">
        <f>Source!O328</f>
        <v>24963.49</v>
      </c>
      <c r="Q812">
        <f>ROUND((Source!DN328/100)*ROUND((Source!AF328*Source!AV328)*Source!I328, 2), 2)</f>
        <v>0</v>
      </c>
      <c r="R812">
        <f>Source!X328</f>
        <v>0</v>
      </c>
      <c r="S812">
        <f>ROUND((Source!DO328/100)*ROUND((Source!AF328*Source!AV328)*Source!I328, 2), 2)</f>
        <v>0</v>
      </c>
      <c r="T812">
        <f>Source!Y328</f>
        <v>0</v>
      </c>
      <c r="U812">
        <f>ROUND((175/100)*ROUND((Source!AE328*Source!AV328)*Source!I328, 2), 2)</f>
        <v>0</v>
      </c>
      <c r="V812">
        <f>ROUND((167/100)*ROUND(Source!CS328*Source!I328, 2), 2)</f>
        <v>0</v>
      </c>
      <c r="X812">
        <f>IF(Source!BI328&lt;=1,I812, 0)</f>
        <v>6148.64</v>
      </c>
      <c r="Y812">
        <f>IF(Source!BI328=2,I812, 0)</f>
        <v>0</v>
      </c>
      <c r="Z812">
        <f>IF(Source!BI328=3,I812, 0)</f>
        <v>0</v>
      </c>
      <c r="AA812">
        <f>IF(Source!BI328=4,I812, 0)</f>
        <v>0</v>
      </c>
    </row>
    <row r="813" spans="1:27" ht="14.25" x14ac:dyDescent="0.2">
      <c r="A813" s="21"/>
      <c r="B813" s="22"/>
      <c r="C813" s="22" t="s">
        <v>1040</v>
      </c>
      <c r="D813" s="23" t="s">
        <v>1041</v>
      </c>
      <c r="E813" s="10">
        <f>Source!DN326</f>
        <v>104</v>
      </c>
      <c r="F813" s="25"/>
      <c r="G813" s="24"/>
      <c r="H813" s="10"/>
      <c r="I813" s="26">
        <f>SUM(Q806:Q812)</f>
        <v>1071.26</v>
      </c>
      <c r="J813" s="10">
        <f>Source!BZ326</f>
        <v>90</v>
      </c>
      <c r="K813" s="26">
        <f>SUM(R806:R812)</f>
        <v>17196.77</v>
      </c>
    </row>
    <row r="814" spans="1:27" ht="14.25" x14ac:dyDescent="0.2">
      <c r="A814" s="21"/>
      <c r="B814" s="22"/>
      <c r="C814" s="22" t="s">
        <v>1042</v>
      </c>
      <c r="D814" s="23" t="s">
        <v>1041</v>
      </c>
      <c r="E814" s="10">
        <f>Source!DO326</f>
        <v>79</v>
      </c>
      <c r="F814" s="25"/>
      <c r="G814" s="24"/>
      <c r="H814" s="10"/>
      <c r="I814" s="26">
        <f>SUM(S806:S813)</f>
        <v>813.75</v>
      </c>
      <c r="J814" s="10">
        <f>Source!CA326</f>
        <v>44</v>
      </c>
      <c r="K814" s="26">
        <f>SUM(T806:T813)</f>
        <v>8407.31</v>
      </c>
    </row>
    <row r="815" spans="1:27" ht="14.25" x14ac:dyDescent="0.2">
      <c r="A815" s="21"/>
      <c r="B815" s="22"/>
      <c r="C815" s="22" t="s">
        <v>1043</v>
      </c>
      <c r="D815" s="23" t="s">
        <v>1041</v>
      </c>
      <c r="E815" s="10">
        <f>175</f>
        <v>175</v>
      </c>
      <c r="F815" s="25"/>
      <c r="G815" s="24"/>
      <c r="H815" s="10"/>
      <c r="I815" s="26">
        <f>SUM(U806:U814)</f>
        <v>202.11</v>
      </c>
      <c r="J815" s="10">
        <f>167</f>
        <v>167</v>
      </c>
      <c r="K815" s="26">
        <f>SUM(V806:V814)</f>
        <v>192.87</v>
      </c>
    </row>
    <row r="816" spans="1:27" ht="14.25" x14ac:dyDescent="0.2">
      <c r="A816" s="21"/>
      <c r="B816" s="22"/>
      <c r="C816" s="22" t="s">
        <v>1044</v>
      </c>
      <c r="D816" s="23" t="s">
        <v>1045</v>
      </c>
      <c r="E816" s="10">
        <f>Source!AQ326</f>
        <v>53</v>
      </c>
      <c r="F816" s="25"/>
      <c r="G816" s="24" t="str">
        <f>Source!DI326</f>
        <v>*1,15</v>
      </c>
      <c r="H816" s="10">
        <f>Source!AV326</f>
        <v>1</v>
      </c>
      <c r="I816" s="26">
        <f>Source!U326</f>
        <v>79.234999999999999</v>
      </c>
      <c r="J816" s="10"/>
      <c r="K816" s="26"/>
    </row>
    <row r="817" spans="1:27" ht="15" x14ac:dyDescent="0.25">
      <c r="A817" s="30"/>
      <c r="B817" s="30"/>
      <c r="C817" s="30"/>
      <c r="D817" s="30"/>
      <c r="E817" s="30"/>
      <c r="F817" s="30"/>
      <c r="G817" s="30"/>
      <c r="H817" s="39">
        <f>I807+I808+I810+I813+I814+I815+SUM(I811:I812)</f>
        <v>20088.39</v>
      </c>
      <c r="I817" s="39"/>
      <c r="J817" s="39">
        <f>K807+K808+K810+K813+K814+K815+SUM(K811:K812)</f>
        <v>102594.65000000001</v>
      </c>
      <c r="K817" s="39"/>
      <c r="O817" s="29">
        <f>I807+I808+I810+I813+I814+I815+SUM(I811:I812)</f>
        <v>20088.39</v>
      </c>
      <c r="P817" s="29">
        <f>K807+K808+K810+K813+K814+K815+SUM(K811:K812)</f>
        <v>102594.65000000001</v>
      </c>
      <c r="X817">
        <f>IF(Source!BI326&lt;=1,I807+I808+I810+I813+I814+I815-0, 0)</f>
        <v>4468.0099999999993</v>
      </c>
      <c r="Y817">
        <f>IF(Source!BI326=2,I807+I808+I810+I813+I814+I815-0, 0)</f>
        <v>0</v>
      </c>
      <c r="Z817">
        <f>IF(Source!BI326=3,I807+I808+I810+I813+I814+I815-0, 0)</f>
        <v>0</v>
      </c>
      <c r="AA817">
        <f>IF(Source!BI326=4,I807+I808+I810+I813+I814+I815,0)</f>
        <v>0</v>
      </c>
    </row>
    <row r="818" spans="1:27" ht="42.75" x14ac:dyDescent="0.2">
      <c r="A818" s="21" t="str">
        <f>Source!E329</f>
        <v>72</v>
      </c>
      <c r="B818" s="22" t="str">
        <f>Source!F329</f>
        <v>6.58-24-3</v>
      </c>
      <c r="C818" s="22" t="str">
        <f>Source!G329</f>
        <v>Смена карнизных свесов из листовой стали в кровлях из рулонных и штучных материалов</v>
      </c>
      <c r="D818" s="23" t="str">
        <f>Source!H329</f>
        <v>100 м</v>
      </c>
      <c r="E818" s="10">
        <f>Source!I329</f>
        <v>2.62</v>
      </c>
      <c r="F818" s="25"/>
      <c r="G818" s="24"/>
      <c r="H818" s="10"/>
      <c r="I818" s="26"/>
      <c r="J818" s="10"/>
      <c r="K818" s="26"/>
      <c r="Q818">
        <f>ROUND((Source!DN329/100)*ROUND((Source!AF329*Source!AV329)*Source!I329, 2), 2)</f>
        <v>2157.79</v>
      </c>
      <c r="R818">
        <f>Source!X329</f>
        <v>34638.86</v>
      </c>
      <c r="S818">
        <f>ROUND((Source!DO329/100)*ROUND((Source!AF329*Source!AV329)*Source!I329, 2), 2)</f>
        <v>1639.09</v>
      </c>
      <c r="T818">
        <f>Source!Y329</f>
        <v>16934.55</v>
      </c>
      <c r="U818">
        <f>ROUND((175/100)*ROUND((Source!AE329*Source!AV329)*Source!I329, 2), 2)</f>
        <v>0</v>
      </c>
      <c r="V818">
        <f>ROUND((167/100)*ROUND(Source!CS329*Source!I329, 2), 2)</f>
        <v>0</v>
      </c>
    </row>
    <row r="819" spans="1:27" ht="14.25" x14ac:dyDescent="0.2">
      <c r="A819" s="21"/>
      <c r="B819" s="22"/>
      <c r="C819" s="22" t="s">
        <v>1036</v>
      </c>
      <c r="D819" s="23"/>
      <c r="E819" s="10"/>
      <c r="F819" s="25">
        <f>Source!AO329</f>
        <v>791.91</v>
      </c>
      <c r="G819" s="24" t="str">
        <f>Source!DG329</f>
        <v/>
      </c>
      <c r="H819" s="10">
        <f>Source!AV329</f>
        <v>1</v>
      </c>
      <c r="I819" s="26">
        <f>ROUND((Source!AF329*Source!AV329)*Source!I329, 2)</f>
        <v>2074.8000000000002</v>
      </c>
      <c r="J819" s="10">
        <f>IF(Source!BA329&lt;&gt; 0, Source!BA329, 1)</f>
        <v>18.55</v>
      </c>
      <c r="K819" s="26">
        <f>Source!S329</f>
        <v>38487.620000000003</v>
      </c>
      <c r="W819">
        <f>I819</f>
        <v>2074.8000000000002</v>
      </c>
    </row>
    <row r="820" spans="1:27" ht="14.25" x14ac:dyDescent="0.2">
      <c r="A820" s="21"/>
      <c r="B820" s="22"/>
      <c r="C820" s="22" t="s">
        <v>1039</v>
      </c>
      <c r="D820" s="23"/>
      <c r="E820" s="10"/>
      <c r="F820" s="25">
        <f>Source!AL329</f>
        <v>2069.58</v>
      </c>
      <c r="G820" s="24" t="str">
        <f>Source!DD329</f>
        <v/>
      </c>
      <c r="H820" s="10">
        <f>Source!AW329</f>
        <v>1</v>
      </c>
      <c r="I820" s="26">
        <f>ROUND((Source!AC329*Source!AW329)*Source!I329, 2)</f>
        <v>5422.3</v>
      </c>
      <c r="J820" s="10">
        <f>IF(Source!BC329&lt;&gt; 0, Source!BC329, 1)</f>
        <v>5.32</v>
      </c>
      <c r="K820" s="26">
        <f>Source!P329</f>
        <v>28846.63</v>
      </c>
    </row>
    <row r="821" spans="1:27" ht="71.25" x14ac:dyDescent="0.2">
      <c r="A821" s="21" t="str">
        <f>Source!E330</f>
        <v>72,1</v>
      </c>
      <c r="B821" s="22" t="str">
        <f>Source!F330</f>
        <v>1.7-1-91</v>
      </c>
      <c r="C821" s="22" t="str">
        <f>Source!G330</f>
        <v>Панели фасадные типа сайдинг из оцинкованной стали с полимерным покрытием для навесных вентилируемых фасадов, толщина 0,5 мм</v>
      </c>
      <c r="D821" s="23" t="str">
        <f>Source!H330</f>
        <v>м2</v>
      </c>
      <c r="E821" s="10">
        <f>Source!I330</f>
        <v>131</v>
      </c>
      <c r="F821" s="25">
        <f>Source!AK330</f>
        <v>98.02</v>
      </c>
      <c r="G821" s="28" t="s">
        <v>3</v>
      </c>
      <c r="H821" s="10">
        <f>Source!AW330</f>
        <v>1</v>
      </c>
      <c r="I821" s="26">
        <f>ROUND((Source!AC330*Source!AW330)*Source!I330, 2)+ROUND((Source!AD330*Source!AV330)*Source!I330, 2)+ROUND((Source!AF330*Source!AV330)*Source!I330, 2)</f>
        <v>12840.62</v>
      </c>
      <c r="J821" s="10">
        <f>IF(Source!BC330&lt;&gt; 0, Source!BC330, 1)</f>
        <v>2.86</v>
      </c>
      <c r="K821" s="26">
        <f>Source!O330</f>
        <v>36724.17</v>
      </c>
      <c r="Q821">
        <f>ROUND((Source!DN330/100)*ROUND((Source!AF330*Source!AV330)*Source!I330, 2), 2)</f>
        <v>0</v>
      </c>
      <c r="R821">
        <f>Source!X330</f>
        <v>0</v>
      </c>
      <c r="S821">
        <f>ROUND((Source!DO330/100)*ROUND((Source!AF330*Source!AV330)*Source!I330, 2), 2)</f>
        <v>0</v>
      </c>
      <c r="T821">
        <f>Source!Y330</f>
        <v>0</v>
      </c>
      <c r="U821">
        <f>ROUND((175/100)*ROUND((Source!AE330*Source!AV330)*Source!I330, 2), 2)</f>
        <v>0</v>
      </c>
      <c r="V821">
        <f>ROUND((167/100)*ROUND(Source!CS330*Source!I330, 2), 2)</f>
        <v>0</v>
      </c>
      <c r="X821">
        <f>IF(Source!BI330&lt;=1,I821, 0)</f>
        <v>12840.62</v>
      </c>
      <c r="Y821">
        <f>IF(Source!BI330=2,I821, 0)</f>
        <v>0</v>
      </c>
      <c r="Z821">
        <f>IF(Source!BI330=3,I821, 0)</f>
        <v>0</v>
      </c>
      <c r="AA821">
        <f>IF(Source!BI330=4,I821, 0)</f>
        <v>0</v>
      </c>
    </row>
    <row r="822" spans="1:27" ht="14.25" x14ac:dyDescent="0.2">
      <c r="A822" s="21"/>
      <c r="B822" s="22"/>
      <c r="C822" s="22" t="s">
        <v>1040</v>
      </c>
      <c r="D822" s="23" t="s">
        <v>1041</v>
      </c>
      <c r="E822" s="10">
        <f>Source!DN329</f>
        <v>104</v>
      </c>
      <c r="F822" s="25"/>
      <c r="G822" s="24"/>
      <c r="H822" s="10"/>
      <c r="I822" s="26">
        <f>SUM(Q818:Q821)</f>
        <v>2157.79</v>
      </c>
      <c r="J822" s="10">
        <f>Source!BZ329</f>
        <v>90</v>
      </c>
      <c r="K822" s="26">
        <f>SUM(R818:R821)</f>
        <v>34638.86</v>
      </c>
    </row>
    <row r="823" spans="1:27" ht="14.25" x14ac:dyDescent="0.2">
      <c r="A823" s="21"/>
      <c r="B823" s="22"/>
      <c r="C823" s="22" t="s">
        <v>1042</v>
      </c>
      <c r="D823" s="23" t="s">
        <v>1041</v>
      </c>
      <c r="E823" s="10">
        <f>Source!DO329</f>
        <v>79</v>
      </c>
      <c r="F823" s="25"/>
      <c r="G823" s="24"/>
      <c r="H823" s="10"/>
      <c r="I823" s="26">
        <f>SUM(S818:S822)</f>
        <v>1639.09</v>
      </c>
      <c r="J823" s="10">
        <f>Source!CA329</f>
        <v>44</v>
      </c>
      <c r="K823" s="26">
        <f>SUM(T818:T822)</f>
        <v>16934.55</v>
      </c>
    </row>
    <row r="824" spans="1:27" ht="14.25" x14ac:dyDescent="0.2">
      <c r="A824" s="21"/>
      <c r="B824" s="22"/>
      <c r="C824" s="22" t="s">
        <v>1044</v>
      </c>
      <c r="D824" s="23" t="s">
        <v>1045</v>
      </c>
      <c r="E824" s="10">
        <f>Source!AQ329</f>
        <v>74.010000000000005</v>
      </c>
      <c r="F824" s="25"/>
      <c r="G824" s="24" t="str">
        <f>Source!DI329</f>
        <v/>
      </c>
      <c r="H824" s="10">
        <f>Source!AV329</f>
        <v>1</v>
      </c>
      <c r="I824" s="26">
        <f>Source!U329</f>
        <v>193.90620000000001</v>
      </c>
      <c r="J824" s="10"/>
      <c r="K824" s="26"/>
    </row>
    <row r="825" spans="1:27" ht="15" x14ac:dyDescent="0.25">
      <c r="A825" s="30"/>
      <c r="B825" s="30"/>
      <c r="C825" s="30"/>
      <c r="D825" s="30"/>
      <c r="E825" s="30"/>
      <c r="F825" s="30"/>
      <c r="G825" s="30"/>
      <c r="H825" s="39">
        <f>I819+I820+I822+I823+SUM(I821:I821)</f>
        <v>24134.6</v>
      </c>
      <c r="I825" s="39"/>
      <c r="J825" s="39">
        <f>K819+K820+K822+K823+SUM(K821:K821)</f>
        <v>155631.83000000002</v>
      </c>
      <c r="K825" s="39"/>
      <c r="O825" s="29">
        <f>I819+I820+I822+I823+SUM(I821:I821)</f>
        <v>24134.6</v>
      </c>
      <c r="P825" s="29">
        <f>K819+K820+K822+K823+SUM(K821:K821)</f>
        <v>155631.83000000002</v>
      </c>
      <c r="X825">
        <f>IF(Source!BI329&lt;=1,I819+I820+I822+I823-0, 0)</f>
        <v>11293.98</v>
      </c>
      <c r="Y825">
        <f>IF(Source!BI329=2,I819+I820+I822+I823-0, 0)</f>
        <v>0</v>
      </c>
      <c r="Z825">
        <f>IF(Source!BI329=3,I819+I820+I822+I823-0, 0)</f>
        <v>0</v>
      </c>
      <c r="AA825">
        <f>IF(Source!BI329=4,I819+I820+I822+I823,0)</f>
        <v>0</v>
      </c>
    </row>
    <row r="826" spans="1:27" ht="42.75" x14ac:dyDescent="0.2">
      <c r="C826" s="31" t="str">
        <f>Source!G331</f>
        <v>Облдицовка ж.б козырков композитным материалом "алюкобонд" на м.каркасе</v>
      </c>
    </row>
    <row r="827" spans="1:27" ht="42.75" x14ac:dyDescent="0.2">
      <c r="A827" s="21" t="str">
        <f>Source!E332</f>
        <v>73</v>
      </c>
      <c r="B827" s="22" t="str">
        <f>Source!F332</f>
        <v>3.9-51-1</v>
      </c>
      <c r="C827" s="22" t="str">
        <f>Source!G332</f>
        <v>Монтаж подвесных потолков из алюминиевых перфорированных или сплошных реек</v>
      </c>
      <c r="D827" s="23" t="str">
        <f>Source!H332</f>
        <v>100 м2</v>
      </c>
      <c r="E827" s="10">
        <f>Source!I332</f>
        <v>1.3</v>
      </c>
      <c r="F827" s="25"/>
      <c r="G827" s="24"/>
      <c r="H827" s="10"/>
      <c r="I827" s="26"/>
      <c r="J827" s="10"/>
      <c r="K827" s="26"/>
      <c r="Q827">
        <f>ROUND((Source!DN332/100)*ROUND((Source!AF332*Source!AV332)*Source!I332, 2), 2)</f>
        <v>6541.82</v>
      </c>
      <c r="R827">
        <f>Source!X332</f>
        <v>102791.25</v>
      </c>
      <c r="S827">
        <f>ROUND((Source!DO332/100)*ROUND((Source!AF332*Source!AV332)*Source!I332, 2), 2)</f>
        <v>5387.38</v>
      </c>
      <c r="T827">
        <f>Source!Y332</f>
        <v>62816.87</v>
      </c>
      <c r="U827">
        <f>ROUND((175/100)*ROUND((Source!AE332*Source!AV332)*Source!I332, 2), 2)</f>
        <v>192.1</v>
      </c>
      <c r="V827">
        <f>ROUND((167/100)*ROUND(Source!CS332*Source!I332, 2), 2)</f>
        <v>183.32</v>
      </c>
    </row>
    <row r="828" spans="1:27" ht="14.25" x14ac:dyDescent="0.2">
      <c r="A828" s="21"/>
      <c r="B828" s="22"/>
      <c r="C828" s="22" t="s">
        <v>1036</v>
      </c>
      <c r="D828" s="23"/>
      <c r="E828" s="10"/>
      <c r="F828" s="25">
        <f>Source!AO332</f>
        <v>5148</v>
      </c>
      <c r="G828" s="24" t="str">
        <f>Source!DG332</f>
        <v>*1,15</v>
      </c>
      <c r="H828" s="10">
        <f>Source!AV332</f>
        <v>1</v>
      </c>
      <c r="I828" s="26">
        <f>ROUND((Source!AF332*Source!AV332)*Source!I332, 2)</f>
        <v>7696.26</v>
      </c>
      <c r="J828" s="10">
        <f>IF(Source!BA332&lt;&gt; 0, Source!BA332, 1)</f>
        <v>18.55</v>
      </c>
      <c r="K828" s="26">
        <f>Source!S332</f>
        <v>142765.62</v>
      </c>
      <c r="W828">
        <f>I828</f>
        <v>7696.26</v>
      </c>
    </row>
    <row r="829" spans="1:27" ht="14.25" x14ac:dyDescent="0.2">
      <c r="A829" s="21"/>
      <c r="B829" s="22"/>
      <c r="C829" s="22" t="s">
        <v>1037</v>
      </c>
      <c r="D829" s="23"/>
      <c r="E829" s="10"/>
      <c r="F829" s="25">
        <f>Source!AM332</f>
        <v>339.47</v>
      </c>
      <c r="G829" s="24" t="str">
        <f>Source!DE332</f>
        <v>*1,25</v>
      </c>
      <c r="H829" s="10">
        <f>Source!AV332</f>
        <v>1</v>
      </c>
      <c r="I829" s="26">
        <f>ROUND((Source!AD332*Source!AV332)*Source!I332, 2)</f>
        <v>551.64</v>
      </c>
      <c r="J829" s="10">
        <f>IF(Source!BB332&lt;&gt; 0, Source!BB332, 1)</f>
        <v>6.3</v>
      </c>
      <c r="K829" s="26">
        <f>Source!Q332</f>
        <v>3475.32</v>
      </c>
    </row>
    <row r="830" spans="1:27" ht="14.25" x14ac:dyDescent="0.2">
      <c r="A830" s="21"/>
      <c r="B830" s="22"/>
      <c r="C830" s="22" t="s">
        <v>1038</v>
      </c>
      <c r="D830" s="23"/>
      <c r="E830" s="10"/>
      <c r="F830" s="25">
        <f>Source!AN332</f>
        <v>67.55</v>
      </c>
      <c r="G830" s="24" t="str">
        <f>Source!DF332</f>
        <v>*1,25</v>
      </c>
      <c r="H830" s="10">
        <f>Source!AV332</f>
        <v>1</v>
      </c>
      <c r="I830" s="27">
        <f>ROUND((Source!AE332*Source!AV332)*Source!I332, 2)</f>
        <v>109.77</v>
      </c>
      <c r="J830" s="10">
        <f>IF(Source!BS332&lt;&gt; 0, Source!BS332, 1)</f>
        <v>1</v>
      </c>
      <c r="K830" s="27">
        <f>Source!R332</f>
        <v>109.77</v>
      </c>
      <c r="W830">
        <f>I830</f>
        <v>109.77</v>
      </c>
    </row>
    <row r="831" spans="1:27" ht="14.25" x14ac:dyDescent="0.2">
      <c r="A831" s="21"/>
      <c r="B831" s="22"/>
      <c r="C831" s="22" t="s">
        <v>1039</v>
      </c>
      <c r="D831" s="23"/>
      <c r="E831" s="10"/>
      <c r="F831" s="25">
        <f>Source!AL332</f>
        <v>378.89</v>
      </c>
      <c r="G831" s="24" t="str">
        <f>Source!DD332</f>
        <v/>
      </c>
      <c r="H831" s="10">
        <f>Source!AW332</f>
        <v>1</v>
      </c>
      <c r="I831" s="26">
        <f>ROUND((Source!AC332*Source!AW332)*Source!I332, 2)</f>
        <v>492.56</v>
      </c>
      <c r="J831" s="10">
        <f>IF(Source!BC332&lt;&gt; 0, Source!BC332, 1)</f>
        <v>6.2</v>
      </c>
      <c r="K831" s="26">
        <f>Source!P332</f>
        <v>3053.85</v>
      </c>
    </row>
    <row r="832" spans="1:27" ht="85.5" x14ac:dyDescent="0.2">
      <c r="A832" s="21" t="str">
        <f>Source!E333</f>
        <v>73,1</v>
      </c>
      <c r="B832" s="22" t="str">
        <f>Source!F333</f>
        <v>1.6-2-106</v>
      </c>
      <c r="C832" s="22" t="str">
        <f>Source!G333</f>
        <v>Потолки реечные подвесные из алюминиевых профилей с защитно-декоративным покрытием, ширина рейки 150 мм, без перфорации, окрашенные порошковой эмалью, цвет белый</v>
      </c>
      <c r="D832" s="23" t="str">
        <f>Source!H333</f>
        <v>м2</v>
      </c>
      <c r="E832" s="10">
        <f>Source!I333</f>
        <v>136.5</v>
      </c>
      <c r="F832" s="25">
        <f>Source!AK333</f>
        <v>169.87</v>
      </c>
      <c r="G832" s="28" t="s">
        <v>3</v>
      </c>
      <c r="H832" s="10">
        <f>Source!AW333</f>
        <v>1</v>
      </c>
      <c r="I832" s="26">
        <f>ROUND((Source!AC333*Source!AW333)*Source!I333, 2)+ROUND((Source!AD333*Source!AV333)*Source!I333, 2)+ROUND((Source!AF333*Source!AV333)*Source!I333, 2)</f>
        <v>23187.26</v>
      </c>
      <c r="J832" s="10">
        <f>IF(Source!BC333&lt;&gt; 0, Source!BC333, 1)</f>
        <v>3.2</v>
      </c>
      <c r="K832" s="26">
        <f>Source!O333</f>
        <v>74199.22</v>
      </c>
      <c r="Q832">
        <f>ROUND((Source!DN333/100)*ROUND((Source!AF333*Source!AV333)*Source!I333, 2), 2)</f>
        <v>0</v>
      </c>
      <c r="R832">
        <f>Source!X333</f>
        <v>0</v>
      </c>
      <c r="S832">
        <f>ROUND((Source!DO333/100)*ROUND((Source!AF333*Source!AV333)*Source!I333, 2), 2)</f>
        <v>0</v>
      </c>
      <c r="T832">
        <f>Source!Y333</f>
        <v>0</v>
      </c>
      <c r="U832">
        <f>ROUND((175/100)*ROUND((Source!AE333*Source!AV333)*Source!I333, 2), 2)</f>
        <v>0</v>
      </c>
      <c r="V832">
        <f>ROUND((167/100)*ROUND(Source!CS333*Source!I333, 2), 2)</f>
        <v>0</v>
      </c>
      <c r="X832">
        <f>IF(Source!BI333&lt;=1,I832, 0)</f>
        <v>23187.26</v>
      </c>
      <c r="Y832">
        <f>IF(Source!BI333=2,I832, 0)</f>
        <v>0</v>
      </c>
      <c r="Z832">
        <f>IF(Source!BI333=3,I832, 0)</f>
        <v>0</v>
      </c>
      <c r="AA832">
        <f>IF(Source!BI333=4,I832, 0)</f>
        <v>0</v>
      </c>
    </row>
    <row r="833" spans="1:27" ht="14.25" x14ac:dyDescent="0.2">
      <c r="A833" s="21"/>
      <c r="B833" s="22"/>
      <c r="C833" s="22" t="s">
        <v>1040</v>
      </c>
      <c r="D833" s="23" t="s">
        <v>1041</v>
      </c>
      <c r="E833" s="10">
        <f>Source!DN332</f>
        <v>85</v>
      </c>
      <c r="F833" s="25"/>
      <c r="G833" s="24"/>
      <c r="H833" s="10"/>
      <c r="I833" s="26">
        <f>SUM(Q827:Q832)</f>
        <v>6541.82</v>
      </c>
      <c r="J833" s="10">
        <f>Source!BZ332</f>
        <v>72</v>
      </c>
      <c r="K833" s="26">
        <f>SUM(R827:R832)</f>
        <v>102791.25</v>
      </c>
    </row>
    <row r="834" spans="1:27" ht="14.25" x14ac:dyDescent="0.2">
      <c r="A834" s="21"/>
      <c r="B834" s="22"/>
      <c r="C834" s="22" t="s">
        <v>1042</v>
      </c>
      <c r="D834" s="23" t="s">
        <v>1041</v>
      </c>
      <c r="E834" s="10">
        <f>Source!DO332</f>
        <v>70</v>
      </c>
      <c r="F834" s="25"/>
      <c r="G834" s="24"/>
      <c r="H834" s="10"/>
      <c r="I834" s="26">
        <f>SUM(S827:S833)</f>
        <v>5387.38</v>
      </c>
      <c r="J834" s="10">
        <f>Source!CA332</f>
        <v>44</v>
      </c>
      <c r="K834" s="26">
        <f>SUM(T827:T833)</f>
        <v>62816.87</v>
      </c>
    </row>
    <row r="835" spans="1:27" ht="14.25" x14ac:dyDescent="0.2">
      <c r="A835" s="21"/>
      <c r="B835" s="22"/>
      <c r="C835" s="22" t="s">
        <v>1043</v>
      </c>
      <c r="D835" s="23" t="s">
        <v>1041</v>
      </c>
      <c r="E835" s="10">
        <f>175</f>
        <v>175</v>
      </c>
      <c r="F835" s="25"/>
      <c r="G835" s="24"/>
      <c r="H835" s="10"/>
      <c r="I835" s="26">
        <f>SUM(U827:U834)</f>
        <v>192.1</v>
      </c>
      <c r="J835" s="10">
        <f>167</f>
        <v>167</v>
      </c>
      <c r="K835" s="26">
        <f>SUM(V827:V834)</f>
        <v>183.32</v>
      </c>
    </row>
    <row r="836" spans="1:27" ht="14.25" x14ac:dyDescent="0.2">
      <c r="A836" s="21"/>
      <c r="B836" s="22"/>
      <c r="C836" s="22" t="s">
        <v>1044</v>
      </c>
      <c r="D836" s="23" t="s">
        <v>1045</v>
      </c>
      <c r="E836" s="10">
        <f>Source!AQ332</f>
        <v>390</v>
      </c>
      <c r="F836" s="25"/>
      <c r="G836" s="24" t="str">
        <f>Source!DI332</f>
        <v>*1,15</v>
      </c>
      <c r="H836" s="10">
        <f>Source!AV332</f>
        <v>1</v>
      </c>
      <c r="I836" s="26">
        <f>Source!U332</f>
        <v>583.04999999999995</v>
      </c>
      <c r="J836" s="10"/>
      <c r="K836" s="26"/>
    </row>
    <row r="837" spans="1:27" ht="15" x14ac:dyDescent="0.25">
      <c r="A837" s="30"/>
      <c r="B837" s="30"/>
      <c r="C837" s="30"/>
      <c r="D837" s="30"/>
      <c r="E837" s="30"/>
      <c r="F837" s="30"/>
      <c r="G837" s="30"/>
      <c r="H837" s="39">
        <f>I828+I829+I831+I833+I834+I835+SUM(I832:I832)</f>
        <v>44049.02</v>
      </c>
      <c r="I837" s="39"/>
      <c r="J837" s="39">
        <f>K828+K829+K831+K833+K834+K835+SUM(K832:K832)</f>
        <v>389285.45000000007</v>
      </c>
      <c r="K837" s="39"/>
      <c r="O837" s="29">
        <f>I828+I829+I831+I833+I834+I835+SUM(I832:I832)</f>
        <v>44049.02</v>
      </c>
      <c r="P837" s="29">
        <f>K828+K829+K831+K833+K834+K835+SUM(K832:K832)</f>
        <v>389285.45000000007</v>
      </c>
      <c r="X837">
        <f>IF(Source!BI332&lt;=1,I828+I829+I831+I833+I834+I835-0, 0)</f>
        <v>20861.759999999998</v>
      </c>
      <c r="Y837">
        <f>IF(Source!BI332=2,I828+I829+I831+I833+I834+I835-0, 0)</f>
        <v>0</v>
      </c>
      <c r="Z837">
        <f>IF(Source!BI332=3,I828+I829+I831+I833+I834+I835-0, 0)</f>
        <v>0</v>
      </c>
      <c r="AA837">
        <f>IF(Source!BI332=4,I828+I829+I831+I833+I834+I835,0)</f>
        <v>0</v>
      </c>
    </row>
    <row r="838" spans="1:27" ht="42.75" x14ac:dyDescent="0.2">
      <c r="A838" s="21" t="str">
        <f>Source!E334</f>
        <v>74</v>
      </c>
      <c r="B838" s="22" t="str">
        <f>Source!F334</f>
        <v>3.15-154-2</v>
      </c>
      <c r="C838" s="22" t="str">
        <f>Source!G334</f>
        <v>Монтаж элементов одноярусного карниза из композитных материалов высотой 1000 мм на кронштейнах</v>
      </c>
      <c r="D838" s="23" t="str">
        <f>Source!H334</f>
        <v>100 м</v>
      </c>
      <c r="E838" s="10">
        <f>Source!I334</f>
        <v>1.32</v>
      </c>
      <c r="F838" s="25"/>
      <c r="G838" s="24"/>
      <c r="H838" s="10"/>
      <c r="I838" s="26"/>
      <c r="J838" s="10"/>
      <c r="K838" s="26"/>
      <c r="Q838">
        <f>ROUND((Source!DN334/100)*ROUND((Source!AF334*Source!AV334)*Source!I334, 2), 2)</f>
        <v>13789.3</v>
      </c>
      <c r="R838">
        <f>Source!X334</f>
        <v>219980.7</v>
      </c>
      <c r="S838">
        <f>ROUND((Source!DO334/100)*ROUND((Source!AF334*Source!AV334)*Source!I334, 2), 2)</f>
        <v>8825.15</v>
      </c>
      <c r="T838">
        <f>Source!Y334</f>
        <v>112548.26</v>
      </c>
      <c r="U838">
        <f>ROUND((175/100)*ROUND((Source!AE334*Source!AV334)*Source!I334, 2), 2)</f>
        <v>32.92</v>
      </c>
      <c r="V838">
        <f>ROUND((167/100)*ROUND(Source!CS334*Source!I334, 2), 2)</f>
        <v>31.41</v>
      </c>
    </row>
    <row r="839" spans="1:27" ht="14.25" x14ac:dyDescent="0.2">
      <c r="A839" s="21"/>
      <c r="B839" s="22"/>
      <c r="C839" s="22" t="s">
        <v>1036</v>
      </c>
      <c r="D839" s="23"/>
      <c r="E839" s="10"/>
      <c r="F839" s="25">
        <f>Source!AO334</f>
        <v>9083.86</v>
      </c>
      <c r="G839" s="24" t="str">
        <f>Source!DG334</f>
        <v>*1,15</v>
      </c>
      <c r="H839" s="10">
        <f>Source!AV334</f>
        <v>1</v>
      </c>
      <c r="I839" s="26">
        <f>ROUND((Source!AF334*Source!AV334)*Source!I334, 2)</f>
        <v>13789.3</v>
      </c>
      <c r="J839" s="10">
        <f>IF(Source!BA334&lt;&gt; 0, Source!BA334, 1)</f>
        <v>18.55</v>
      </c>
      <c r="K839" s="26">
        <f>Source!S334</f>
        <v>255791.51</v>
      </c>
      <c r="W839">
        <f>I839</f>
        <v>13789.3</v>
      </c>
    </row>
    <row r="840" spans="1:27" ht="14.25" x14ac:dyDescent="0.2">
      <c r="A840" s="21"/>
      <c r="B840" s="22"/>
      <c r="C840" s="22" t="s">
        <v>1037</v>
      </c>
      <c r="D840" s="23"/>
      <c r="E840" s="10"/>
      <c r="F840" s="25">
        <f>Source!AM334</f>
        <v>94.65</v>
      </c>
      <c r="G840" s="24" t="str">
        <f>Source!DE334</f>
        <v>*1,25</v>
      </c>
      <c r="H840" s="10">
        <f>Source!AV334</f>
        <v>1</v>
      </c>
      <c r="I840" s="26">
        <f>ROUND((Source!AD334*Source!AV334)*Source!I334, 2)</f>
        <v>156.16999999999999</v>
      </c>
      <c r="J840" s="10">
        <f>IF(Source!BB334&lt;&gt; 0, Source!BB334, 1)</f>
        <v>5.74</v>
      </c>
      <c r="K840" s="26">
        <f>Source!Q334</f>
        <v>896.43</v>
      </c>
    </row>
    <row r="841" spans="1:27" ht="14.25" x14ac:dyDescent="0.2">
      <c r="A841" s="21"/>
      <c r="B841" s="22"/>
      <c r="C841" s="22" t="s">
        <v>1038</v>
      </c>
      <c r="D841" s="23"/>
      <c r="E841" s="10"/>
      <c r="F841" s="25">
        <f>Source!AN334</f>
        <v>11.4</v>
      </c>
      <c r="G841" s="24" t="str">
        <f>Source!DF334</f>
        <v>*1,25</v>
      </c>
      <c r="H841" s="10">
        <f>Source!AV334</f>
        <v>1</v>
      </c>
      <c r="I841" s="27">
        <f>ROUND((Source!AE334*Source!AV334)*Source!I334, 2)</f>
        <v>18.809999999999999</v>
      </c>
      <c r="J841" s="10">
        <f>IF(Source!BS334&lt;&gt; 0, Source!BS334, 1)</f>
        <v>1</v>
      </c>
      <c r="K841" s="27">
        <f>Source!R334</f>
        <v>18.809999999999999</v>
      </c>
      <c r="W841">
        <f>I841</f>
        <v>18.809999999999999</v>
      </c>
    </row>
    <row r="842" spans="1:27" ht="14.25" x14ac:dyDescent="0.2">
      <c r="A842" s="21"/>
      <c r="B842" s="22"/>
      <c r="C842" s="22" t="s">
        <v>1039</v>
      </c>
      <c r="D842" s="23"/>
      <c r="E842" s="10"/>
      <c r="F842" s="25">
        <f>Source!AL334</f>
        <v>43087.09</v>
      </c>
      <c r="G842" s="24" t="str">
        <f>Source!DD334</f>
        <v/>
      </c>
      <c r="H842" s="10">
        <f>Source!AW334</f>
        <v>1</v>
      </c>
      <c r="I842" s="26">
        <f>ROUND((Source!AC334*Source!AW334)*Source!I334, 2)</f>
        <v>56874.96</v>
      </c>
      <c r="J842" s="10">
        <f>IF(Source!BC334&lt;&gt; 0, Source!BC334, 1)</f>
        <v>5.12</v>
      </c>
      <c r="K842" s="26">
        <f>Source!P334</f>
        <v>291199.78999999998</v>
      </c>
    </row>
    <row r="843" spans="1:27" ht="71.25" x14ac:dyDescent="0.2">
      <c r="A843" s="21" t="str">
        <f>Source!E335</f>
        <v>74,1</v>
      </c>
      <c r="B843" s="22" t="str">
        <f>Source!F335</f>
        <v>1.1-1-2864</v>
      </c>
      <c r="C843" s="22" t="str">
        <f>Source!G335</f>
        <v>Изделия декоративные из композитных материалов на основе полимерных составов (1 категория сложности) для архитектурной отделки фасадов</v>
      </c>
      <c r="D843" s="23" t="str">
        <f>Source!H335</f>
        <v>м2</v>
      </c>
      <c r="E843" s="10">
        <f>Source!I335</f>
        <v>132</v>
      </c>
      <c r="F843" s="25">
        <f>Source!AK335</f>
        <v>1052.46</v>
      </c>
      <c r="G843" s="28" t="s">
        <v>3</v>
      </c>
      <c r="H843" s="10">
        <f>Source!AW335</f>
        <v>1</v>
      </c>
      <c r="I843" s="26">
        <f>ROUND((Source!AC335*Source!AW335)*Source!I335, 2)+ROUND((Source!AD335*Source!AV335)*Source!I335, 2)+ROUND((Source!AF335*Source!AV335)*Source!I335, 2)</f>
        <v>138924.72</v>
      </c>
      <c r="J843" s="10">
        <f>IF(Source!BC335&lt;&gt; 0, Source!BC335, 1)</f>
        <v>8.77</v>
      </c>
      <c r="K843" s="26">
        <f>Source!O335</f>
        <v>1218369.79</v>
      </c>
      <c r="Q843">
        <f>ROUND((Source!DN335/100)*ROUND((Source!AF335*Source!AV335)*Source!I335, 2), 2)</f>
        <v>0</v>
      </c>
      <c r="R843">
        <f>Source!X335</f>
        <v>0</v>
      </c>
      <c r="S843">
        <f>ROUND((Source!DO335/100)*ROUND((Source!AF335*Source!AV335)*Source!I335, 2), 2)</f>
        <v>0</v>
      </c>
      <c r="T843">
        <f>Source!Y335</f>
        <v>0</v>
      </c>
      <c r="U843">
        <f>ROUND((175/100)*ROUND((Source!AE335*Source!AV335)*Source!I335, 2), 2)</f>
        <v>0</v>
      </c>
      <c r="V843">
        <f>ROUND((167/100)*ROUND(Source!CS335*Source!I335, 2), 2)</f>
        <v>0</v>
      </c>
      <c r="X843">
        <f>IF(Source!BI335&lt;=1,I843, 0)</f>
        <v>138924.72</v>
      </c>
      <c r="Y843">
        <f>IF(Source!BI335=2,I843, 0)</f>
        <v>0</v>
      </c>
      <c r="Z843">
        <f>IF(Source!BI335=3,I843, 0)</f>
        <v>0</v>
      </c>
      <c r="AA843">
        <f>IF(Source!BI335=4,I843, 0)</f>
        <v>0</v>
      </c>
    </row>
    <row r="844" spans="1:27" ht="14.25" x14ac:dyDescent="0.2">
      <c r="A844" s="21"/>
      <c r="B844" s="22"/>
      <c r="C844" s="22" t="s">
        <v>1040</v>
      </c>
      <c r="D844" s="23" t="s">
        <v>1041</v>
      </c>
      <c r="E844" s="10">
        <f>Source!DN334</f>
        <v>100</v>
      </c>
      <c r="F844" s="25"/>
      <c r="G844" s="24"/>
      <c r="H844" s="10"/>
      <c r="I844" s="26">
        <f>SUM(Q838:Q843)</f>
        <v>13789.3</v>
      </c>
      <c r="J844" s="10">
        <f>Source!BZ334</f>
        <v>86</v>
      </c>
      <c r="K844" s="26">
        <f>SUM(R838:R843)</f>
        <v>219980.7</v>
      </c>
    </row>
    <row r="845" spans="1:27" ht="14.25" x14ac:dyDescent="0.2">
      <c r="A845" s="21"/>
      <c r="B845" s="22"/>
      <c r="C845" s="22" t="s">
        <v>1042</v>
      </c>
      <c r="D845" s="23" t="s">
        <v>1041</v>
      </c>
      <c r="E845" s="10">
        <f>Source!DO334</f>
        <v>64</v>
      </c>
      <c r="F845" s="25"/>
      <c r="G845" s="24"/>
      <c r="H845" s="10"/>
      <c r="I845" s="26">
        <f>SUM(S838:S844)</f>
        <v>8825.15</v>
      </c>
      <c r="J845" s="10">
        <f>Source!CA334</f>
        <v>44</v>
      </c>
      <c r="K845" s="26">
        <f>SUM(T838:T844)</f>
        <v>112548.26</v>
      </c>
    </row>
    <row r="846" spans="1:27" ht="14.25" x14ac:dyDescent="0.2">
      <c r="A846" s="21"/>
      <c r="B846" s="22"/>
      <c r="C846" s="22" t="s">
        <v>1043</v>
      </c>
      <c r="D846" s="23" t="s">
        <v>1041</v>
      </c>
      <c r="E846" s="10">
        <f>175</f>
        <v>175</v>
      </c>
      <c r="F846" s="25"/>
      <c r="G846" s="24"/>
      <c r="H846" s="10"/>
      <c r="I846" s="26">
        <f>SUM(U838:U845)</f>
        <v>32.92</v>
      </c>
      <c r="J846" s="10">
        <f>167</f>
        <v>167</v>
      </c>
      <c r="K846" s="26">
        <f>SUM(V838:V845)</f>
        <v>31.41</v>
      </c>
    </row>
    <row r="847" spans="1:27" ht="14.25" x14ac:dyDescent="0.2">
      <c r="A847" s="21"/>
      <c r="B847" s="22"/>
      <c r="C847" s="22" t="s">
        <v>1044</v>
      </c>
      <c r="D847" s="23" t="s">
        <v>1045</v>
      </c>
      <c r="E847" s="10">
        <f>Source!AQ334</f>
        <v>659.52</v>
      </c>
      <c r="F847" s="25"/>
      <c r="G847" s="24" t="str">
        <f>Source!DI334</f>
        <v>*1,15</v>
      </c>
      <c r="H847" s="10">
        <f>Source!AV334</f>
        <v>1</v>
      </c>
      <c r="I847" s="26">
        <f>Source!U334</f>
        <v>1001.1513599999998</v>
      </c>
      <c r="J847" s="10"/>
      <c r="K847" s="26"/>
    </row>
    <row r="848" spans="1:27" ht="15" x14ac:dyDescent="0.25">
      <c r="A848" s="30"/>
      <c r="B848" s="30"/>
      <c r="C848" s="30"/>
      <c r="D848" s="30"/>
      <c r="E848" s="30"/>
      <c r="F848" s="30"/>
      <c r="G848" s="30"/>
      <c r="H848" s="39">
        <f>I839+I840+I842+I844+I845+I846+SUM(I843:I843)</f>
        <v>232392.52</v>
      </c>
      <c r="I848" s="39"/>
      <c r="J848" s="39">
        <f>K839+K840+K842+K844+K845+K846+SUM(K843:K843)</f>
        <v>2098817.89</v>
      </c>
      <c r="K848" s="39"/>
      <c r="O848" s="29">
        <f>I839+I840+I842+I844+I845+I846+SUM(I843:I843)</f>
        <v>232392.52</v>
      </c>
      <c r="P848" s="29">
        <f>K839+K840+K842+K844+K845+K846+SUM(K843:K843)</f>
        <v>2098817.89</v>
      </c>
      <c r="X848">
        <f>IF(Source!BI334&lt;=1,I839+I840+I842+I844+I845+I846-0, 0)</f>
        <v>93467.799999999988</v>
      </c>
      <c r="Y848">
        <f>IF(Source!BI334=2,I839+I840+I842+I844+I845+I846-0, 0)</f>
        <v>0</v>
      </c>
      <c r="Z848">
        <f>IF(Source!BI334=3,I839+I840+I842+I844+I845+I846-0, 0)</f>
        <v>0</v>
      </c>
      <c r="AA848">
        <f>IF(Source!BI334=4,I839+I840+I842+I844+I845+I846,0)</f>
        <v>0</v>
      </c>
    </row>
    <row r="849" spans="1:27" ht="14.25" x14ac:dyDescent="0.2">
      <c r="C849" s="31" t="str">
        <f>Source!G336</f>
        <v>Входная группа демонтаж</v>
      </c>
    </row>
    <row r="850" spans="1:27" ht="28.5" x14ac:dyDescent="0.2">
      <c r="A850" s="21" t="str">
        <f>Source!E337</f>
        <v>75</v>
      </c>
      <c r="B850" s="22" t="str">
        <f>Source!F337</f>
        <v>6.53-2-1</v>
      </c>
      <c r="C850" s="22" t="str">
        <f>Source!G337</f>
        <v>Разборка кладки стен из кирпича простых</v>
      </c>
      <c r="D850" s="23" t="str">
        <f>Source!H337</f>
        <v>10 м3 кладки</v>
      </c>
      <c r="E850" s="10">
        <f>Source!I337</f>
        <v>1.867</v>
      </c>
      <c r="F850" s="25"/>
      <c r="G850" s="24"/>
      <c r="H850" s="10"/>
      <c r="I850" s="26"/>
      <c r="J850" s="10"/>
      <c r="K850" s="26"/>
      <c r="Q850">
        <f>ROUND((Source!DN337/100)*ROUND((Source!AF337*Source!AV337)*Source!I337, 2), 2)</f>
        <v>3188.42</v>
      </c>
      <c r="R850">
        <f>Source!X337</f>
        <v>53230.64</v>
      </c>
      <c r="S850">
        <f>ROUND((Source!DO337/100)*ROUND((Source!AF337*Source!AV337)*Source!I337, 2), 2)</f>
        <v>2192.04</v>
      </c>
      <c r="T850">
        <f>Source!Y337</f>
        <v>32529.83</v>
      </c>
      <c r="U850">
        <f>ROUND((175/100)*ROUND((Source!AE337*Source!AV337)*Source!I337, 2), 2)</f>
        <v>1336.07</v>
      </c>
      <c r="V850">
        <f>ROUND((167/100)*ROUND(Source!CS337*Source!I337, 2), 2)</f>
        <v>1274.99</v>
      </c>
    </row>
    <row r="851" spans="1:27" ht="14.25" x14ac:dyDescent="0.2">
      <c r="A851" s="21"/>
      <c r="B851" s="22"/>
      <c r="C851" s="22" t="s">
        <v>1036</v>
      </c>
      <c r="D851" s="23"/>
      <c r="E851" s="10"/>
      <c r="F851" s="25">
        <f>Source!AO337</f>
        <v>2134.7199999999998</v>
      </c>
      <c r="G851" s="24" t="str">
        <f>Source!DG337</f>
        <v/>
      </c>
      <c r="H851" s="10">
        <f>Source!AV337</f>
        <v>1</v>
      </c>
      <c r="I851" s="26">
        <f>ROUND((Source!AF337*Source!AV337)*Source!I337, 2)</f>
        <v>3985.52</v>
      </c>
      <c r="J851" s="10">
        <f>IF(Source!BA337&lt;&gt; 0, Source!BA337, 1)</f>
        <v>18.55</v>
      </c>
      <c r="K851" s="26">
        <f>Source!S337</f>
        <v>73931.44</v>
      </c>
      <c r="W851">
        <f>I851</f>
        <v>3985.52</v>
      </c>
    </row>
    <row r="852" spans="1:27" ht="14.25" x14ac:dyDescent="0.2">
      <c r="A852" s="21"/>
      <c r="B852" s="22"/>
      <c r="C852" s="22" t="s">
        <v>1037</v>
      </c>
      <c r="D852" s="23"/>
      <c r="E852" s="10"/>
      <c r="F852" s="25">
        <f>Source!AM337</f>
        <v>1394.25</v>
      </c>
      <c r="G852" s="24" t="str">
        <f>Source!DE337</f>
        <v/>
      </c>
      <c r="H852" s="10">
        <f>Source!AV337</f>
        <v>1</v>
      </c>
      <c r="I852" s="26">
        <f>ROUND((Source!AD337*Source!AV337)*Source!I337, 2)</f>
        <v>2603.06</v>
      </c>
      <c r="J852" s="10">
        <f>IF(Source!BB337&lt;&gt; 0, Source!BB337, 1)</f>
        <v>8.41</v>
      </c>
      <c r="K852" s="26">
        <f>Source!Q337</f>
        <v>21891.77</v>
      </c>
    </row>
    <row r="853" spans="1:27" ht="14.25" x14ac:dyDescent="0.2">
      <c r="A853" s="21"/>
      <c r="B853" s="22"/>
      <c r="C853" s="22" t="s">
        <v>1038</v>
      </c>
      <c r="D853" s="23"/>
      <c r="E853" s="10"/>
      <c r="F853" s="25">
        <f>Source!AN337</f>
        <v>408.93</v>
      </c>
      <c r="G853" s="24" t="str">
        <f>Source!DF337</f>
        <v/>
      </c>
      <c r="H853" s="10">
        <f>Source!AV337</f>
        <v>1</v>
      </c>
      <c r="I853" s="27">
        <f>ROUND((Source!AE337*Source!AV337)*Source!I337, 2)</f>
        <v>763.47</v>
      </c>
      <c r="J853" s="10">
        <f>IF(Source!BS337&lt;&gt; 0, Source!BS337, 1)</f>
        <v>1</v>
      </c>
      <c r="K853" s="27">
        <f>Source!R337</f>
        <v>763.47</v>
      </c>
      <c r="W853">
        <f>I853</f>
        <v>763.47</v>
      </c>
    </row>
    <row r="854" spans="1:27" ht="14.25" x14ac:dyDescent="0.2">
      <c r="A854" s="21"/>
      <c r="B854" s="22"/>
      <c r="C854" s="22" t="s">
        <v>1040</v>
      </c>
      <c r="D854" s="23" t="s">
        <v>1041</v>
      </c>
      <c r="E854" s="10">
        <f>Source!DN337</f>
        <v>80</v>
      </c>
      <c r="F854" s="25"/>
      <c r="G854" s="24"/>
      <c r="H854" s="10"/>
      <c r="I854" s="26">
        <f>SUM(Q850:Q853)</f>
        <v>3188.42</v>
      </c>
      <c r="J854" s="10">
        <f>Source!BZ337</f>
        <v>72</v>
      </c>
      <c r="K854" s="26">
        <f>SUM(R850:R853)</f>
        <v>53230.64</v>
      </c>
    </row>
    <row r="855" spans="1:27" ht="14.25" x14ac:dyDescent="0.2">
      <c r="A855" s="21"/>
      <c r="B855" s="22"/>
      <c r="C855" s="22" t="s">
        <v>1042</v>
      </c>
      <c r="D855" s="23" t="s">
        <v>1041</v>
      </c>
      <c r="E855" s="10">
        <f>Source!DO337</f>
        <v>55</v>
      </c>
      <c r="F855" s="25"/>
      <c r="G855" s="24"/>
      <c r="H855" s="10"/>
      <c r="I855" s="26">
        <f>SUM(S850:S854)</f>
        <v>2192.04</v>
      </c>
      <c r="J855" s="10">
        <f>Source!CA337</f>
        <v>44</v>
      </c>
      <c r="K855" s="26">
        <f>SUM(T850:T854)</f>
        <v>32529.83</v>
      </c>
    </row>
    <row r="856" spans="1:27" ht="14.25" x14ac:dyDescent="0.2">
      <c r="A856" s="21"/>
      <c r="B856" s="22"/>
      <c r="C856" s="22" t="s">
        <v>1043</v>
      </c>
      <c r="D856" s="23" t="s">
        <v>1041</v>
      </c>
      <c r="E856" s="10">
        <f>175</f>
        <v>175</v>
      </c>
      <c r="F856" s="25"/>
      <c r="G856" s="24"/>
      <c r="H856" s="10"/>
      <c r="I856" s="26">
        <f>SUM(U850:U855)</f>
        <v>1336.07</v>
      </c>
      <c r="J856" s="10">
        <f>167</f>
        <v>167</v>
      </c>
      <c r="K856" s="26">
        <f>SUM(V850:V855)</f>
        <v>1274.99</v>
      </c>
    </row>
    <row r="857" spans="1:27" ht="14.25" x14ac:dyDescent="0.2">
      <c r="A857" s="21"/>
      <c r="B857" s="22"/>
      <c r="C857" s="22" t="s">
        <v>1044</v>
      </c>
      <c r="D857" s="23" t="s">
        <v>1045</v>
      </c>
      <c r="E857" s="10">
        <f>Source!AQ337</f>
        <v>212.41</v>
      </c>
      <c r="F857" s="25"/>
      <c r="G857" s="24" t="str">
        <f>Source!DI337</f>
        <v/>
      </c>
      <c r="H857" s="10">
        <f>Source!AV337</f>
        <v>1</v>
      </c>
      <c r="I857" s="26">
        <f>Source!U337</f>
        <v>396.56946999999997</v>
      </c>
      <c r="J857" s="10"/>
      <c r="K857" s="26"/>
    </row>
    <row r="858" spans="1:27" ht="15" x14ac:dyDescent="0.25">
      <c r="A858" s="30"/>
      <c r="B858" s="30"/>
      <c r="C858" s="30"/>
      <c r="D858" s="30"/>
      <c r="E858" s="30"/>
      <c r="F858" s="30"/>
      <c r="G858" s="30"/>
      <c r="H858" s="39">
        <f>I851+I852+I854+I855+I856</f>
        <v>13305.11</v>
      </c>
      <c r="I858" s="39"/>
      <c r="J858" s="39">
        <f>K851+K852+K854+K855+K856</f>
        <v>182858.66999999998</v>
      </c>
      <c r="K858" s="39"/>
      <c r="O858" s="29">
        <f>I851+I852+I854+I855+I856</f>
        <v>13305.11</v>
      </c>
      <c r="P858" s="29">
        <f>K851+K852+K854+K855+K856</f>
        <v>182858.66999999998</v>
      </c>
      <c r="X858">
        <f>IF(Source!BI337&lt;=1,I851+I852+I854+I855+I856-0, 0)</f>
        <v>13305.11</v>
      </c>
      <c r="Y858">
        <f>IF(Source!BI337=2,I851+I852+I854+I855+I856-0, 0)</f>
        <v>0</v>
      </c>
      <c r="Z858">
        <f>IF(Source!BI337=3,I851+I852+I854+I855+I856-0, 0)</f>
        <v>0</v>
      </c>
      <c r="AA858">
        <f>IF(Source!BI337=4,I851+I852+I854+I855+I856,0)</f>
        <v>0</v>
      </c>
    </row>
    <row r="859" spans="1:27" ht="57" x14ac:dyDescent="0.2">
      <c r="A859" s="21" t="str">
        <f>Source!E338</f>
        <v>76</v>
      </c>
      <c r="B859" s="22" t="str">
        <f>Source!F338</f>
        <v>6.59-6-3</v>
      </c>
      <c r="C859" s="22" t="str">
        <f>Source!G338</f>
        <v>Разборка лестничных маршей по основанию на грунте</v>
      </c>
      <c r="D859" s="23" t="str">
        <f>Source!H338</f>
        <v>100 м2 горизонтальной проекции</v>
      </c>
      <c r="E859" s="10">
        <f>Source!I338</f>
        <v>0.44</v>
      </c>
      <c r="F859" s="25"/>
      <c r="G859" s="24"/>
      <c r="H859" s="10"/>
      <c r="I859" s="26"/>
      <c r="J859" s="10"/>
      <c r="K859" s="26"/>
      <c r="Q859">
        <f>ROUND((Source!DN338/100)*ROUND((Source!AF338*Source!AV338)*Source!I338, 2), 2)</f>
        <v>1950.02</v>
      </c>
      <c r="R859">
        <f>Source!X338</f>
        <v>32555.71</v>
      </c>
      <c r="S859">
        <f>ROUND((Source!DO338/100)*ROUND((Source!AF338*Source!AV338)*Source!I338, 2), 2)</f>
        <v>1340.64</v>
      </c>
      <c r="T859">
        <f>Source!Y338</f>
        <v>19895.150000000001</v>
      </c>
      <c r="U859">
        <f>ROUND((175/100)*ROUND((Source!AE338*Source!AV338)*Source!I338, 2), 2)</f>
        <v>62.93</v>
      </c>
      <c r="V859">
        <f>ROUND((167/100)*ROUND(Source!CS338*Source!I338, 2), 2)</f>
        <v>60.05</v>
      </c>
    </row>
    <row r="860" spans="1:27" ht="14.25" x14ac:dyDescent="0.2">
      <c r="A860" s="21"/>
      <c r="B860" s="22"/>
      <c r="C860" s="22" t="s">
        <v>1036</v>
      </c>
      <c r="D860" s="23"/>
      <c r="E860" s="10"/>
      <c r="F860" s="25">
        <f>Source!AO338</f>
        <v>5539.85</v>
      </c>
      <c r="G860" s="24" t="str">
        <f>Source!DG338</f>
        <v/>
      </c>
      <c r="H860" s="10">
        <f>Source!AV338</f>
        <v>1</v>
      </c>
      <c r="I860" s="26">
        <f>ROUND((Source!AF338*Source!AV338)*Source!I338, 2)</f>
        <v>2437.5300000000002</v>
      </c>
      <c r="J860" s="10">
        <f>IF(Source!BA338&lt;&gt; 0, Source!BA338, 1)</f>
        <v>18.55</v>
      </c>
      <c r="K860" s="26">
        <f>Source!S338</f>
        <v>45216.26</v>
      </c>
      <c r="W860">
        <f>I860</f>
        <v>2437.5300000000002</v>
      </c>
    </row>
    <row r="861" spans="1:27" ht="14.25" x14ac:dyDescent="0.2">
      <c r="A861" s="21"/>
      <c r="B861" s="22"/>
      <c r="C861" s="22" t="s">
        <v>1037</v>
      </c>
      <c r="D861" s="23"/>
      <c r="E861" s="10"/>
      <c r="F861" s="25">
        <f>Source!AM338</f>
        <v>322.55</v>
      </c>
      <c r="G861" s="24" t="str">
        <f>Source!DE338</f>
        <v/>
      </c>
      <c r="H861" s="10">
        <f>Source!AV338</f>
        <v>1</v>
      </c>
      <c r="I861" s="26">
        <f>ROUND((Source!AD338*Source!AV338)*Source!I338, 2)</f>
        <v>141.91999999999999</v>
      </c>
      <c r="J861" s="10">
        <f>IF(Source!BB338&lt;&gt; 0, Source!BB338, 1)</f>
        <v>8.74</v>
      </c>
      <c r="K861" s="26">
        <f>Source!Q338</f>
        <v>1240.4000000000001</v>
      </c>
    </row>
    <row r="862" spans="1:27" ht="14.25" x14ac:dyDescent="0.2">
      <c r="A862" s="21"/>
      <c r="B862" s="22"/>
      <c r="C862" s="22" t="s">
        <v>1038</v>
      </c>
      <c r="D862" s="23"/>
      <c r="E862" s="10"/>
      <c r="F862" s="25">
        <f>Source!AN338</f>
        <v>81.72</v>
      </c>
      <c r="G862" s="24" t="str">
        <f>Source!DF338</f>
        <v/>
      </c>
      <c r="H862" s="10">
        <f>Source!AV338</f>
        <v>1</v>
      </c>
      <c r="I862" s="27">
        <f>ROUND((Source!AE338*Source!AV338)*Source!I338, 2)</f>
        <v>35.96</v>
      </c>
      <c r="J862" s="10">
        <f>IF(Source!BS338&lt;&gt; 0, Source!BS338, 1)</f>
        <v>1</v>
      </c>
      <c r="K862" s="27">
        <f>Source!R338</f>
        <v>35.96</v>
      </c>
      <c r="W862">
        <f>I862</f>
        <v>35.96</v>
      </c>
    </row>
    <row r="863" spans="1:27" ht="14.25" x14ac:dyDescent="0.2">
      <c r="A863" s="21"/>
      <c r="B863" s="22"/>
      <c r="C863" s="22" t="s">
        <v>1040</v>
      </c>
      <c r="D863" s="23" t="s">
        <v>1041</v>
      </c>
      <c r="E863" s="10">
        <f>Source!DN338</f>
        <v>80</v>
      </c>
      <c r="F863" s="25"/>
      <c r="G863" s="24"/>
      <c r="H863" s="10"/>
      <c r="I863" s="26">
        <f>SUM(Q859:Q862)</f>
        <v>1950.02</v>
      </c>
      <c r="J863" s="10">
        <f>Source!BZ338</f>
        <v>72</v>
      </c>
      <c r="K863" s="26">
        <f>SUM(R859:R862)</f>
        <v>32555.71</v>
      </c>
    </row>
    <row r="864" spans="1:27" ht="14.25" x14ac:dyDescent="0.2">
      <c r="A864" s="21"/>
      <c r="B864" s="22"/>
      <c r="C864" s="22" t="s">
        <v>1042</v>
      </c>
      <c r="D864" s="23" t="s">
        <v>1041</v>
      </c>
      <c r="E864" s="10">
        <f>Source!DO338</f>
        <v>55</v>
      </c>
      <c r="F864" s="25"/>
      <c r="G864" s="24"/>
      <c r="H864" s="10"/>
      <c r="I864" s="26">
        <f>SUM(S859:S863)</f>
        <v>1340.64</v>
      </c>
      <c r="J864" s="10">
        <f>Source!CA338</f>
        <v>44</v>
      </c>
      <c r="K864" s="26">
        <f>SUM(T859:T863)</f>
        <v>19895.150000000001</v>
      </c>
    </row>
    <row r="865" spans="1:27" ht="14.25" x14ac:dyDescent="0.2">
      <c r="A865" s="21"/>
      <c r="B865" s="22"/>
      <c r="C865" s="22" t="s">
        <v>1043</v>
      </c>
      <c r="D865" s="23" t="s">
        <v>1041</v>
      </c>
      <c r="E865" s="10">
        <f>175</f>
        <v>175</v>
      </c>
      <c r="F865" s="25"/>
      <c r="G865" s="24"/>
      <c r="H865" s="10"/>
      <c r="I865" s="26">
        <f>SUM(U859:U864)</f>
        <v>62.93</v>
      </c>
      <c r="J865" s="10">
        <f>167</f>
        <v>167</v>
      </c>
      <c r="K865" s="26">
        <f>SUM(V859:V864)</f>
        <v>60.05</v>
      </c>
    </row>
    <row r="866" spans="1:27" ht="14.25" x14ac:dyDescent="0.2">
      <c r="A866" s="21"/>
      <c r="B866" s="22"/>
      <c r="C866" s="22" t="s">
        <v>1044</v>
      </c>
      <c r="D866" s="23" t="s">
        <v>1045</v>
      </c>
      <c r="E866" s="10">
        <f>Source!AQ338</f>
        <v>542.05999999999995</v>
      </c>
      <c r="F866" s="25"/>
      <c r="G866" s="24" t="str">
        <f>Source!DI338</f>
        <v/>
      </c>
      <c r="H866" s="10">
        <f>Source!AV338</f>
        <v>1</v>
      </c>
      <c r="I866" s="26">
        <f>Source!U338</f>
        <v>238.50639999999999</v>
      </c>
      <c r="J866" s="10"/>
      <c r="K866" s="26"/>
    </row>
    <row r="867" spans="1:27" ht="15" x14ac:dyDescent="0.25">
      <c r="A867" s="30"/>
      <c r="B867" s="30"/>
      <c r="C867" s="30"/>
      <c r="D867" s="30"/>
      <c r="E867" s="30"/>
      <c r="F867" s="30"/>
      <c r="G867" s="30"/>
      <c r="H867" s="39">
        <f>I860+I861+I863+I864+I865</f>
        <v>5933.0400000000009</v>
      </c>
      <c r="I867" s="39"/>
      <c r="J867" s="39">
        <f>K860+K861+K863+K864+K865</f>
        <v>98967.569999999992</v>
      </c>
      <c r="K867" s="39"/>
      <c r="O867" s="29">
        <f>I860+I861+I863+I864+I865</f>
        <v>5933.0400000000009</v>
      </c>
      <c r="P867" s="29">
        <f>K860+K861+K863+K864+K865</f>
        <v>98967.569999999992</v>
      </c>
      <c r="X867">
        <f>IF(Source!BI338&lt;=1,I860+I861+I863+I864+I865-0, 0)</f>
        <v>5933.0400000000009</v>
      </c>
      <c r="Y867">
        <f>IF(Source!BI338=2,I860+I861+I863+I864+I865-0, 0)</f>
        <v>0</v>
      </c>
      <c r="Z867">
        <f>IF(Source!BI338=3,I860+I861+I863+I864+I865-0, 0)</f>
        <v>0</v>
      </c>
      <c r="AA867">
        <f>IF(Source!BI338=4,I860+I861+I863+I864+I865,0)</f>
        <v>0</v>
      </c>
    </row>
    <row r="868" spans="1:27" ht="28.5" x14ac:dyDescent="0.2">
      <c r="A868" s="21" t="str">
        <f>Source!E339</f>
        <v>77</v>
      </c>
      <c r="B868" s="22" t="str">
        <f>Source!F339</f>
        <v>6.63-7-5</v>
      </c>
      <c r="C868" s="22" t="str">
        <f>Source!G339</f>
        <v>Разборка облицовки стен из керамических глазурованных плиток</v>
      </c>
      <c r="D868" s="23" t="str">
        <f>Source!H339</f>
        <v>100 м2 облицовки</v>
      </c>
      <c r="E868" s="10">
        <f>Source!I339</f>
        <v>1.1100000000000001</v>
      </c>
      <c r="F868" s="25"/>
      <c r="G868" s="24"/>
      <c r="H868" s="10"/>
      <c r="I868" s="26"/>
      <c r="J868" s="10"/>
      <c r="K868" s="26"/>
      <c r="Q868">
        <f>ROUND((Source!DN339/100)*ROUND((Source!AF339*Source!AV339)*Source!I339, 2), 2)</f>
        <v>694.1</v>
      </c>
      <c r="R868">
        <f>Source!X339</f>
        <v>11587.94</v>
      </c>
      <c r="S868">
        <f>ROUND((Source!DO339/100)*ROUND((Source!AF339*Source!AV339)*Source!I339, 2), 2)</f>
        <v>477.19</v>
      </c>
      <c r="T868">
        <f>Source!Y339</f>
        <v>7081.52</v>
      </c>
      <c r="U868">
        <f>ROUND((175/100)*ROUND((Source!AE339*Source!AV339)*Source!I339, 2), 2)</f>
        <v>0</v>
      </c>
      <c r="V868">
        <f>ROUND((167/100)*ROUND(Source!CS339*Source!I339, 2), 2)</f>
        <v>0</v>
      </c>
    </row>
    <row r="869" spans="1:27" ht="14.25" x14ac:dyDescent="0.2">
      <c r="A869" s="21"/>
      <c r="B869" s="22"/>
      <c r="C869" s="22" t="s">
        <v>1036</v>
      </c>
      <c r="D869" s="23"/>
      <c r="E869" s="10"/>
      <c r="F869" s="25">
        <f>Source!AO339</f>
        <v>781.64</v>
      </c>
      <c r="G869" s="24" t="str">
        <f>Source!DG339</f>
        <v/>
      </c>
      <c r="H869" s="10">
        <f>Source!AV339</f>
        <v>1</v>
      </c>
      <c r="I869" s="26">
        <f>ROUND((Source!AF339*Source!AV339)*Source!I339, 2)</f>
        <v>867.62</v>
      </c>
      <c r="J869" s="10">
        <f>IF(Source!BA339&lt;&gt; 0, Source!BA339, 1)</f>
        <v>18.55</v>
      </c>
      <c r="K869" s="26">
        <f>Source!S339</f>
        <v>16094.36</v>
      </c>
      <c r="W869">
        <f>I869</f>
        <v>867.62</v>
      </c>
    </row>
    <row r="870" spans="1:27" ht="14.25" x14ac:dyDescent="0.2">
      <c r="A870" s="21"/>
      <c r="B870" s="22"/>
      <c r="C870" s="22" t="s">
        <v>1040</v>
      </c>
      <c r="D870" s="23" t="s">
        <v>1041</v>
      </c>
      <c r="E870" s="10">
        <f>Source!DN339</f>
        <v>80</v>
      </c>
      <c r="F870" s="25"/>
      <c r="G870" s="24"/>
      <c r="H870" s="10"/>
      <c r="I870" s="26">
        <f>SUM(Q868:Q869)</f>
        <v>694.1</v>
      </c>
      <c r="J870" s="10">
        <f>Source!BZ339</f>
        <v>72</v>
      </c>
      <c r="K870" s="26">
        <f>SUM(R868:R869)</f>
        <v>11587.94</v>
      </c>
    </row>
    <row r="871" spans="1:27" ht="14.25" x14ac:dyDescent="0.2">
      <c r="A871" s="21"/>
      <c r="B871" s="22"/>
      <c r="C871" s="22" t="s">
        <v>1042</v>
      </c>
      <c r="D871" s="23" t="s">
        <v>1041</v>
      </c>
      <c r="E871" s="10">
        <f>Source!DO339</f>
        <v>55</v>
      </c>
      <c r="F871" s="25"/>
      <c r="G871" s="24"/>
      <c r="H871" s="10"/>
      <c r="I871" s="26">
        <f>SUM(S868:S870)</f>
        <v>477.19</v>
      </c>
      <c r="J871" s="10">
        <f>Source!CA339</f>
        <v>44</v>
      </c>
      <c r="K871" s="26">
        <f>SUM(T868:T870)</f>
        <v>7081.52</v>
      </c>
    </row>
    <row r="872" spans="1:27" ht="14.25" x14ac:dyDescent="0.2">
      <c r="A872" s="21"/>
      <c r="B872" s="22"/>
      <c r="C872" s="22" t="s">
        <v>1044</v>
      </c>
      <c r="D872" s="23" t="s">
        <v>1045</v>
      </c>
      <c r="E872" s="10">
        <f>Source!AQ339</f>
        <v>74.3</v>
      </c>
      <c r="F872" s="25"/>
      <c r="G872" s="24" t="str">
        <f>Source!DI339</f>
        <v/>
      </c>
      <c r="H872" s="10">
        <f>Source!AV339</f>
        <v>1</v>
      </c>
      <c r="I872" s="26">
        <f>Source!U339</f>
        <v>82.472999999999999</v>
      </c>
      <c r="J872" s="10"/>
      <c r="K872" s="26"/>
    </row>
    <row r="873" spans="1:27" ht="15" x14ac:dyDescent="0.25">
      <c r="A873" s="30"/>
      <c r="B873" s="30"/>
      <c r="C873" s="30"/>
      <c r="D873" s="30"/>
      <c r="E873" s="30"/>
      <c r="F873" s="30"/>
      <c r="G873" s="30"/>
      <c r="H873" s="39">
        <f>I869+I870+I871</f>
        <v>2038.91</v>
      </c>
      <c r="I873" s="39"/>
      <c r="J873" s="39">
        <f>K869+K870+K871</f>
        <v>34763.820000000007</v>
      </c>
      <c r="K873" s="39"/>
      <c r="O873" s="29">
        <f>I869+I870+I871</f>
        <v>2038.91</v>
      </c>
      <c r="P873" s="29">
        <f>K869+K870+K871</f>
        <v>34763.820000000007</v>
      </c>
      <c r="X873">
        <f>IF(Source!BI339&lt;=1,I869+I870+I871-0, 0)</f>
        <v>2038.91</v>
      </c>
      <c r="Y873">
        <f>IF(Source!BI339=2,I869+I870+I871-0, 0)</f>
        <v>0</v>
      </c>
      <c r="Z873">
        <f>IF(Source!BI339=3,I869+I870+I871-0, 0)</f>
        <v>0</v>
      </c>
      <c r="AA873">
        <f>IF(Source!BI339=4,I869+I870+I871,0)</f>
        <v>0</v>
      </c>
    </row>
    <row r="874" spans="1:27" ht="42.75" x14ac:dyDescent="0.2">
      <c r="A874" s="21" t="str">
        <f>Source!E340</f>
        <v>78</v>
      </c>
      <c r="B874" s="22" t="str">
        <f>Source!F340</f>
        <v>6.61-26-2</v>
      </c>
      <c r="C874" s="22" t="str">
        <f>Source!G340</f>
        <v>Отбивка штукатурки по кирпичу и бетону стен, потолков площадью более 5 м2</v>
      </c>
      <c r="D874" s="23" t="str">
        <f>Source!H340</f>
        <v>100 м2</v>
      </c>
      <c r="E874" s="10">
        <f>Source!I340</f>
        <v>1.32</v>
      </c>
      <c r="F874" s="25"/>
      <c r="G874" s="24"/>
      <c r="H874" s="10"/>
      <c r="I874" s="26"/>
      <c r="J874" s="10"/>
      <c r="K874" s="26"/>
      <c r="Q874">
        <f>ROUND((Source!DN340/100)*ROUND((Source!AF340*Source!AV340)*Source!I340, 2), 2)</f>
        <v>529.9</v>
      </c>
      <c r="R874">
        <f>Source!X340</f>
        <v>8846.69</v>
      </c>
      <c r="S874">
        <f>ROUND((Source!DO340/100)*ROUND((Source!AF340*Source!AV340)*Source!I340, 2), 2)</f>
        <v>364.31</v>
      </c>
      <c r="T874">
        <f>Source!Y340</f>
        <v>5406.31</v>
      </c>
      <c r="U874">
        <f>ROUND((175/100)*ROUND((Source!AE340*Source!AV340)*Source!I340, 2), 2)</f>
        <v>0</v>
      </c>
      <c r="V874">
        <f>ROUND((167/100)*ROUND(Source!CS340*Source!I340, 2), 2)</f>
        <v>0</v>
      </c>
    </row>
    <row r="875" spans="1:27" ht="14.25" x14ac:dyDescent="0.2">
      <c r="A875" s="21"/>
      <c r="B875" s="22"/>
      <c r="C875" s="22" t="s">
        <v>1036</v>
      </c>
      <c r="D875" s="23"/>
      <c r="E875" s="10"/>
      <c r="F875" s="25">
        <f>Source!AO340</f>
        <v>501.8</v>
      </c>
      <c r="G875" s="24" t="str">
        <f>Source!DG340</f>
        <v/>
      </c>
      <c r="H875" s="10">
        <f>Source!AV340</f>
        <v>1</v>
      </c>
      <c r="I875" s="26">
        <f>ROUND((Source!AF340*Source!AV340)*Source!I340, 2)</f>
        <v>662.38</v>
      </c>
      <c r="J875" s="10">
        <f>IF(Source!BA340&lt;&gt; 0, Source!BA340, 1)</f>
        <v>18.55</v>
      </c>
      <c r="K875" s="26">
        <f>Source!S340</f>
        <v>12287.07</v>
      </c>
      <c r="W875">
        <f>I875</f>
        <v>662.38</v>
      </c>
    </row>
    <row r="876" spans="1:27" ht="14.25" x14ac:dyDescent="0.2">
      <c r="A876" s="21"/>
      <c r="B876" s="22"/>
      <c r="C876" s="22" t="s">
        <v>1040</v>
      </c>
      <c r="D876" s="23" t="s">
        <v>1041</v>
      </c>
      <c r="E876" s="10">
        <f>Source!DN340</f>
        <v>80</v>
      </c>
      <c r="F876" s="25"/>
      <c r="G876" s="24"/>
      <c r="H876" s="10"/>
      <c r="I876" s="26">
        <f>SUM(Q874:Q875)</f>
        <v>529.9</v>
      </c>
      <c r="J876" s="10">
        <f>Source!BZ340</f>
        <v>72</v>
      </c>
      <c r="K876" s="26">
        <f>SUM(R874:R875)</f>
        <v>8846.69</v>
      </c>
    </row>
    <row r="877" spans="1:27" ht="14.25" x14ac:dyDescent="0.2">
      <c r="A877" s="21"/>
      <c r="B877" s="22"/>
      <c r="C877" s="22" t="s">
        <v>1042</v>
      </c>
      <c r="D877" s="23" t="s">
        <v>1041</v>
      </c>
      <c r="E877" s="10">
        <f>Source!DO340</f>
        <v>55</v>
      </c>
      <c r="F877" s="25"/>
      <c r="G877" s="24"/>
      <c r="H877" s="10"/>
      <c r="I877" s="26">
        <f>SUM(S874:S876)</f>
        <v>364.31</v>
      </c>
      <c r="J877" s="10">
        <f>Source!CA340</f>
        <v>44</v>
      </c>
      <c r="K877" s="26">
        <f>SUM(T874:T876)</f>
        <v>5406.31</v>
      </c>
    </row>
    <row r="878" spans="1:27" ht="14.25" x14ac:dyDescent="0.2">
      <c r="A878" s="21"/>
      <c r="B878" s="22"/>
      <c r="C878" s="22" t="s">
        <v>1044</v>
      </c>
      <c r="D878" s="23" t="s">
        <v>1045</v>
      </c>
      <c r="E878" s="10">
        <f>Source!AQ340</f>
        <v>49.1</v>
      </c>
      <c r="F878" s="25"/>
      <c r="G878" s="24" t="str">
        <f>Source!DI340</f>
        <v/>
      </c>
      <c r="H878" s="10">
        <f>Source!AV340</f>
        <v>1</v>
      </c>
      <c r="I878" s="26">
        <f>Source!U340</f>
        <v>64.812000000000012</v>
      </c>
      <c r="J878" s="10"/>
      <c r="K878" s="26"/>
    </row>
    <row r="879" spans="1:27" ht="15" x14ac:dyDescent="0.25">
      <c r="A879" s="30"/>
      <c r="B879" s="30"/>
      <c r="C879" s="30"/>
      <c r="D879" s="30"/>
      <c r="E879" s="30"/>
      <c r="F879" s="30"/>
      <c r="G879" s="30"/>
      <c r="H879" s="39">
        <f>I875+I876+I877</f>
        <v>1556.59</v>
      </c>
      <c r="I879" s="39"/>
      <c r="J879" s="39">
        <f>K875+K876+K877</f>
        <v>26540.070000000003</v>
      </c>
      <c r="K879" s="39"/>
      <c r="O879" s="29">
        <f>I875+I876+I877</f>
        <v>1556.59</v>
      </c>
      <c r="P879" s="29">
        <f>K875+K876+K877</f>
        <v>26540.070000000003</v>
      </c>
      <c r="X879">
        <f>IF(Source!BI340&lt;=1,I875+I876+I877-0, 0)</f>
        <v>1556.59</v>
      </c>
      <c r="Y879">
        <f>IF(Source!BI340=2,I875+I876+I877-0, 0)</f>
        <v>0</v>
      </c>
      <c r="Z879">
        <f>IF(Source!BI340=3,I875+I876+I877-0, 0)</f>
        <v>0</v>
      </c>
      <c r="AA879">
        <f>IF(Source!BI340=4,I875+I876+I877,0)</f>
        <v>0</v>
      </c>
    </row>
    <row r="880" spans="1:27" ht="28.5" x14ac:dyDescent="0.2">
      <c r="A880" s="21" t="str">
        <f>Source!E341</f>
        <v>79</v>
      </c>
      <c r="B880" s="22" t="str">
        <f>Source!F341</f>
        <v>6.57-2-7</v>
      </c>
      <c r="C880" s="22" t="str">
        <f>Source!G341</f>
        <v>Разборка покрытий из керамических плиток</v>
      </c>
      <c r="D880" s="23" t="str">
        <f>Source!H341</f>
        <v>100 м2 покрытия</v>
      </c>
      <c r="E880" s="10">
        <f>Source!I341</f>
        <v>2.08</v>
      </c>
      <c r="F880" s="25"/>
      <c r="G880" s="24"/>
      <c r="H880" s="10"/>
      <c r="I880" s="26"/>
      <c r="J880" s="10"/>
      <c r="K880" s="26"/>
      <c r="Q880">
        <f>ROUND((Source!DN341/100)*ROUND((Source!AF341*Source!AV341)*Source!I341, 2), 2)</f>
        <v>779.9</v>
      </c>
      <c r="R880">
        <f>Source!X341</f>
        <v>13020.43</v>
      </c>
      <c r="S880">
        <f>ROUND((Source!DO341/100)*ROUND((Source!AF341*Source!AV341)*Source!I341, 2), 2)</f>
        <v>536.17999999999995</v>
      </c>
      <c r="T880">
        <f>Source!Y341</f>
        <v>7956.93</v>
      </c>
      <c r="U880">
        <f>ROUND((175/100)*ROUND((Source!AE341*Source!AV341)*Source!I341, 2), 2)</f>
        <v>42.04</v>
      </c>
      <c r="V880">
        <f>ROUND((167/100)*ROUND(Source!CS341*Source!I341, 2), 2)</f>
        <v>40.11</v>
      </c>
    </row>
    <row r="881" spans="1:27" ht="14.25" x14ac:dyDescent="0.2">
      <c r="A881" s="21"/>
      <c r="B881" s="22"/>
      <c r="C881" s="22" t="s">
        <v>1036</v>
      </c>
      <c r="D881" s="23"/>
      <c r="E881" s="10"/>
      <c r="F881" s="25">
        <f>Source!AO341</f>
        <v>781.15</v>
      </c>
      <c r="G881" s="24" t="str">
        <f>Source!DG341</f>
        <v>)*0,6</v>
      </c>
      <c r="H881" s="10">
        <f>Source!AV341</f>
        <v>1</v>
      </c>
      <c r="I881" s="26">
        <f>ROUND((Source!AF341*Source!AV341)*Source!I341, 2)</f>
        <v>974.88</v>
      </c>
      <c r="J881" s="10">
        <f>IF(Source!BA341&lt;&gt; 0, Source!BA341, 1)</f>
        <v>18.55</v>
      </c>
      <c r="K881" s="26">
        <f>Source!S341</f>
        <v>18083.93</v>
      </c>
      <c r="W881">
        <f>I881</f>
        <v>974.88</v>
      </c>
    </row>
    <row r="882" spans="1:27" ht="14.25" x14ac:dyDescent="0.2">
      <c r="A882" s="21"/>
      <c r="B882" s="22"/>
      <c r="C882" s="22" t="s">
        <v>1037</v>
      </c>
      <c r="D882" s="23"/>
      <c r="E882" s="10"/>
      <c r="F882" s="25">
        <f>Source!AM341</f>
        <v>64.48</v>
      </c>
      <c r="G882" s="24" t="str">
        <f>Source!DE341</f>
        <v>)*0,6</v>
      </c>
      <c r="H882" s="10">
        <f>Source!AV341</f>
        <v>1</v>
      </c>
      <c r="I882" s="26">
        <f>ROUND((Source!AD341*Source!AV341)*Source!I341, 2)</f>
        <v>80.47</v>
      </c>
      <c r="J882" s="10">
        <f>IF(Source!BB341&lt;&gt; 0, Source!BB341, 1)</f>
        <v>8.36</v>
      </c>
      <c r="K882" s="26">
        <f>Source!Q341</f>
        <v>672.74</v>
      </c>
    </row>
    <row r="883" spans="1:27" ht="14.25" x14ac:dyDescent="0.2">
      <c r="A883" s="21"/>
      <c r="B883" s="22"/>
      <c r="C883" s="22" t="s">
        <v>1038</v>
      </c>
      <c r="D883" s="23"/>
      <c r="E883" s="10"/>
      <c r="F883" s="25">
        <f>Source!AN341</f>
        <v>19.25</v>
      </c>
      <c r="G883" s="24" t="str">
        <f>Source!DF341</f>
        <v>)*0,6</v>
      </c>
      <c r="H883" s="10">
        <f>Source!AV341</f>
        <v>1</v>
      </c>
      <c r="I883" s="27">
        <f>ROUND((Source!AE341*Source!AV341)*Source!I341, 2)</f>
        <v>24.02</v>
      </c>
      <c r="J883" s="10">
        <f>IF(Source!BS341&lt;&gt; 0, Source!BS341, 1)</f>
        <v>1</v>
      </c>
      <c r="K883" s="27">
        <f>Source!R341</f>
        <v>24.02</v>
      </c>
      <c r="W883">
        <f>I883</f>
        <v>24.02</v>
      </c>
    </row>
    <row r="884" spans="1:27" ht="14.25" x14ac:dyDescent="0.2">
      <c r="A884" s="21"/>
      <c r="B884" s="22"/>
      <c r="C884" s="22" t="s">
        <v>1040</v>
      </c>
      <c r="D884" s="23" t="s">
        <v>1041</v>
      </c>
      <c r="E884" s="10">
        <f>Source!DN341</f>
        <v>80</v>
      </c>
      <c r="F884" s="25"/>
      <c r="G884" s="24"/>
      <c r="H884" s="10"/>
      <c r="I884" s="26">
        <f>SUM(Q880:Q883)</f>
        <v>779.9</v>
      </c>
      <c r="J884" s="10">
        <f>Source!BZ341</f>
        <v>72</v>
      </c>
      <c r="K884" s="26">
        <f>SUM(R880:R883)</f>
        <v>13020.43</v>
      </c>
    </row>
    <row r="885" spans="1:27" ht="14.25" x14ac:dyDescent="0.2">
      <c r="A885" s="21"/>
      <c r="B885" s="22"/>
      <c r="C885" s="22" t="s">
        <v>1042</v>
      </c>
      <c r="D885" s="23" t="s">
        <v>1041</v>
      </c>
      <c r="E885" s="10">
        <f>Source!DO341</f>
        <v>55</v>
      </c>
      <c r="F885" s="25"/>
      <c r="G885" s="24"/>
      <c r="H885" s="10"/>
      <c r="I885" s="26">
        <f>SUM(S880:S884)</f>
        <v>536.17999999999995</v>
      </c>
      <c r="J885" s="10">
        <f>Source!CA341</f>
        <v>44</v>
      </c>
      <c r="K885" s="26">
        <f>SUM(T880:T884)</f>
        <v>7956.93</v>
      </c>
    </row>
    <row r="886" spans="1:27" ht="14.25" x14ac:dyDescent="0.2">
      <c r="A886" s="21"/>
      <c r="B886" s="22"/>
      <c r="C886" s="22" t="s">
        <v>1043</v>
      </c>
      <c r="D886" s="23" t="s">
        <v>1041</v>
      </c>
      <c r="E886" s="10">
        <f>175</f>
        <v>175</v>
      </c>
      <c r="F886" s="25"/>
      <c r="G886" s="24"/>
      <c r="H886" s="10"/>
      <c r="I886" s="26">
        <f>SUM(U880:U885)</f>
        <v>42.04</v>
      </c>
      <c r="J886" s="10">
        <f>167</f>
        <v>167</v>
      </c>
      <c r="K886" s="26">
        <f>SUM(V880:V885)</f>
        <v>40.11</v>
      </c>
    </row>
    <row r="887" spans="1:27" ht="14.25" x14ac:dyDescent="0.2">
      <c r="A887" s="21"/>
      <c r="B887" s="22"/>
      <c r="C887" s="22" t="s">
        <v>1044</v>
      </c>
      <c r="D887" s="23" t="s">
        <v>1045</v>
      </c>
      <c r="E887" s="10">
        <f>Source!AQ341</f>
        <v>69.87</v>
      </c>
      <c r="F887" s="25"/>
      <c r="G887" s="24" t="str">
        <f>Source!DI341</f>
        <v>)*0,6</v>
      </c>
      <c r="H887" s="10">
        <f>Source!AV341</f>
        <v>1</v>
      </c>
      <c r="I887" s="26">
        <f>Source!U341</f>
        <v>87.197760000000017</v>
      </c>
      <c r="J887" s="10"/>
      <c r="K887" s="26"/>
    </row>
    <row r="888" spans="1:27" ht="15" x14ac:dyDescent="0.25">
      <c r="A888" s="30"/>
      <c r="B888" s="30"/>
      <c r="C888" s="30"/>
      <c r="D888" s="30"/>
      <c r="E888" s="30"/>
      <c r="F888" s="30"/>
      <c r="G888" s="30"/>
      <c r="H888" s="39">
        <f>I881+I882+I884+I885+I886</f>
        <v>2413.4699999999998</v>
      </c>
      <c r="I888" s="39"/>
      <c r="J888" s="39">
        <f>K881+K882+K884+K885+K886</f>
        <v>39774.14</v>
      </c>
      <c r="K888" s="39"/>
      <c r="O888" s="29">
        <f>I881+I882+I884+I885+I886</f>
        <v>2413.4699999999998</v>
      </c>
      <c r="P888" s="29">
        <f>K881+K882+K884+K885+K886</f>
        <v>39774.14</v>
      </c>
      <c r="X888">
        <f>IF(Source!BI341&lt;=1,I881+I882+I884+I885+I886-0, 0)</f>
        <v>2413.4699999999998</v>
      </c>
      <c r="Y888">
        <f>IF(Source!BI341=2,I881+I882+I884+I885+I886-0, 0)</f>
        <v>0</v>
      </c>
      <c r="Z888">
        <f>IF(Source!BI341=3,I881+I882+I884+I885+I886-0, 0)</f>
        <v>0</v>
      </c>
      <c r="AA888">
        <f>IF(Source!BI341=4,I881+I882+I884+I885+I886,0)</f>
        <v>0</v>
      </c>
    </row>
    <row r="889" spans="1:27" ht="28.5" x14ac:dyDescent="0.2">
      <c r="A889" s="21" t="str">
        <f>Source!E342</f>
        <v>80</v>
      </c>
      <c r="B889" s="22" t="str">
        <f>Source!F342</f>
        <v>6.57-2-8</v>
      </c>
      <c r="C889" s="22" t="str">
        <f>Source!G342</f>
        <v>Разборка цементных покрытий, толщина 30 мм</v>
      </c>
      <c r="D889" s="23" t="str">
        <f>Source!H342</f>
        <v>100 м2 покрытия</v>
      </c>
      <c r="E889" s="10">
        <f>Source!I342</f>
        <v>2.08</v>
      </c>
      <c r="F889" s="25"/>
      <c r="G889" s="24"/>
      <c r="H889" s="10"/>
      <c r="I889" s="26"/>
      <c r="J889" s="10"/>
      <c r="K889" s="26"/>
      <c r="Q889">
        <f>ROUND((Source!DN342/100)*ROUND((Source!AF342*Source!AV342)*Source!I342, 2), 2)</f>
        <v>457.65</v>
      </c>
      <c r="R889">
        <f>Source!X342</f>
        <v>7640.47</v>
      </c>
      <c r="S889">
        <f>ROUND((Source!DO342/100)*ROUND((Source!AF342*Source!AV342)*Source!I342, 2), 2)</f>
        <v>314.63</v>
      </c>
      <c r="T889">
        <f>Source!Y342</f>
        <v>4669.17</v>
      </c>
      <c r="U889">
        <f>ROUND((175/100)*ROUND((Source!AE342*Source!AV342)*Source!I342, 2), 2)</f>
        <v>506.14</v>
      </c>
      <c r="V889">
        <f>ROUND((167/100)*ROUND(Source!CS342*Source!I342, 2), 2)</f>
        <v>483</v>
      </c>
    </row>
    <row r="890" spans="1:27" ht="14.25" x14ac:dyDescent="0.2">
      <c r="A890" s="21"/>
      <c r="B890" s="22"/>
      <c r="C890" s="22" t="s">
        <v>1036</v>
      </c>
      <c r="D890" s="23"/>
      <c r="E890" s="10"/>
      <c r="F890" s="25">
        <f>Source!AO342</f>
        <v>275.02999999999997</v>
      </c>
      <c r="G890" s="24" t="str">
        <f>Source!DG342</f>
        <v/>
      </c>
      <c r="H890" s="10">
        <f>Source!AV342</f>
        <v>1</v>
      </c>
      <c r="I890" s="26">
        <f>ROUND((Source!AF342*Source!AV342)*Source!I342, 2)</f>
        <v>572.05999999999995</v>
      </c>
      <c r="J890" s="10">
        <f>IF(Source!BA342&lt;&gt; 0, Source!BA342, 1)</f>
        <v>18.55</v>
      </c>
      <c r="K890" s="26">
        <f>Source!S342</f>
        <v>10611.76</v>
      </c>
      <c r="W890">
        <f>I890</f>
        <v>572.05999999999995</v>
      </c>
    </row>
    <row r="891" spans="1:27" ht="14.25" x14ac:dyDescent="0.2">
      <c r="A891" s="21"/>
      <c r="B891" s="22"/>
      <c r="C891" s="22" t="s">
        <v>1037</v>
      </c>
      <c r="D891" s="23"/>
      <c r="E891" s="10"/>
      <c r="F891" s="25">
        <f>Source!AM342</f>
        <v>465.71</v>
      </c>
      <c r="G891" s="24" t="str">
        <f>Source!DE342</f>
        <v/>
      </c>
      <c r="H891" s="10">
        <f>Source!AV342</f>
        <v>1</v>
      </c>
      <c r="I891" s="26">
        <f>ROUND((Source!AD342*Source!AV342)*Source!I342, 2)</f>
        <v>968.68</v>
      </c>
      <c r="J891" s="10">
        <f>IF(Source!BB342&lt;&gt; 0, Source!BB342, 1)</f>
        <v>8.36</v>
      </c>
      <c r="K891" s="26">
        <f>Source!Q342</f>
        <v>8098.14</v>
      </c>
    </row>
    <row r="892" spans="1:27" ht="14.25" x14ac:dyDescent="0.2">
      <c r="A892" s="21"/>
      <c r="B892" s="22"/>
      <c r="C892" s="22" t="s">
        <v>1038</v>
      </c>
      <c r="D892" s="23"/>
      <c r="E892" s="10"/>
      <c r="F892" s="25">
        <f>Source!AN342</f>
        <v>139.05000000000001</v>
      </c>
      <c r="G892" s="24" t="str">
        <f>Source!DF342</f>
        <v/>
      </c>
      <c r="H892" s="10">
        <f>Source!AV342</f>
        <v>1</v>
      </c>
      <c r="I892" s="27">
        <f>ROUND((Source!AE342*Source!AV342)*Source!I342, 2)</f>
        <v>289.22000000000003</v>
      </c>
      <c r="J892" s="10">
        <f>IF(Source!BS342&lt;&gt; 0, Source!BS342, 1)</f>
        <v>1</v>
      </c>
      <c r="K892" s="27">
        <f>Source!R342</f>
        <v>289.22000000000003</v>
      </c>
      <c r="W892">
        <f>I892</f>
        <v>289.22000000000003</v>
      </c>
    </row>
    <row r="893" spans="1:27" ht="14.25" x14ac:dyDescent="0.2">
      <c r="A893" s="21"/>
      <c r="B893" s="22"/>
      <c r="C893" s="22" t="s">
        <v>1040</v>
      </c>
      <c r="D893" s="23" t="s">
        <v>1041</v>
      </c>
      <c r="E893" s="10">
        <f>Source!DN342</f>
        <v>80</v>
      </c>
      <c r="F893" s="25"/>
      <c r="G893" s="24"/>
      <c r="H893" s="10"/>
      <c r="I893" s="26">
        <f>SUM(Q889:Q892)</f>
        <v>457.65</v>
      </c>
      <c r="J893" s="10">
        <f>Source!BZ342</f>
        <v>72</v>
      </c>
      <c r="K893" s="26">
        <f>SUM(R889:R892)</f>
        <v>7640.47</v>
      </c>
    </row>
    <row r="894" spans="1:27" ht="14.25" x14ac:dyDescent="0.2">
      <c r="A894" s="21"/>
      <c r="B894" s="22"/>
      <c r="C894" s="22" t="s">
        <v>1042</v>
      </c>
      <c r="D894" s="23" t="s">
        <v>1041</v>
      </c>
      <c r="E894" s="10">
        <f>Source!DO342</f>
        <v>55</v>
      </c>
      <c r="F894" s="25"/>
      <c r="G894" s="24"/>
      <c r="H894" s="10"/>
      <c r="I894" s="26">
        <f>SUM(S889:S893)</f>
        <v>314.63</v>
      </c>
      <c r="J894" s="10">
        <f>Source!CA342</f>
        <v>44</v>
      </c>
      <c r="K894" s="26">
        <f>SUM(T889:T893)</f>
        <v>4669.17</v>
      </c>
    </row>
    <row r="895" spans="1:27" ht="14.25" x14ac:dyDescent="0.2">
      <c r="A895" s="21"/>
      <c r="B895" s="22"/>
      <c r="C895" s="22" t="s">
        <v>1043</v>
      </c>
      <c r="D895" s="23" t="s">
        <v>1041</v>
      </c>
      <c r="E895" s="10">
        <f>175</f>
        <v>175</v>
      </c>
      <c r="F895" s="25"/>
      <c r="G895" s="24"/>
      <c r="H895" s="10"/>
      <c r="I895" s="26">
        <f>SUM(U889:U894)</f>
        <v>506.14</v>
      </c>
      <c r="J895" s="10">
        <f>167</f>
        <v>167</v>
      </c>
      <c r="K895" s="26">
        <f>SUM(V889:V894)</f>
        <v>483</v>
      </c>
    </row>
    <row r="896" spans="1:27" ht="14.25" x14ac:dyDescent="0.2">
      <c r="A896" s="21"/>
      <c r="B896" s="22"/>
      <c r="C896" s="22" t="s">
        <v>1044</v>
      </c>
      <c r="D896" s="23" t="s">
        <v>1045</v>
      </c>
      <c r="E896" s="10">
        <f>Source!AQ342</f>
        <v>24.6</v>
      </c>
      <c r="F896" s="25"/>
      <c r="G896" s="24" t="str">
        <f>Source!DI342</f>
        <v/>
      </c>
      <c r="H896" s="10">
        <f>Source!AV342</f>
        <v>1</v>
      </c>
      <c r="I896" s="26">
        <f>Source!U342</f>
        <v>51.168000000000006</v>
      </c>
      <c r="J896" s="10"/>
      <c r="K896" s="26"/>
    </row>
    <row r="897" spans="1:27" ht="15" x14ac:dyDescent="0.25">
      <c r="A897" s="30"/>
      <c r="B897" s="30"/>
      <c r="C897" s="30"/>
      <c r="D897" s="30"/>
      <c r="E897" s="30"/>
      <c r="F897" s="30"/>
      <c r="G897" s="30"/>
      <c r="H897" s="39">
        <f>I890+I891+I893+I894+I895</f>
        <v>2819.16</v>
      </c>
      <c r="I897" s="39"/>
      <c r="J897" s="39">
        <f>K890+K891+K893+K894+K895</f>
        <v>31502.54</v>
      </c>
      <c r="K897" s="39"/>
      <c r="O897" s="29">
        <f>I890+I891+I893+I894+I895</f>
        <v>2819.16</v>
      </c>
      <c r="P897" s="29">
        <f>K890+K891+K893+K894+K895</f>
        <v>31502.54</v>
      </c>
      <c r="X897">
        <f>IF(Source!BI342&lt;=1,I890+I891+I893+I894+I895-0, 0)</f>
        <v>2819.16</v>
      </c>
      <c r="Y897">
        <f>IF(Source!BI342=2,I890+I891+I893+I894+I895-0, 0)</f>
        <v>0</v>
      </c>
      <c r="Z897">
        <f>IF(Source!BI342=3,I890+I891+I893+I894+I895-0, 0)</f>
        <v>0</v>
      </c>
      <c r="AA897">
        <f>IF(Source!BI342=4,I890+I891+I893+I894+I895,0)</f>
        <v>0</v>
      </c>
    </row>
    <row r="898" spans="1:27" ht="42.75" x14ac:dyDescent="0.2">
      <c r="A898" s="21" t="str">
        <f>Source!E343</f>
        <v>81</v>
      </c>
      <c r="B898" s="22" t="str">
        <f>Source!F343</f>
        <v>6.57-2-16</v>
      </c>
      <c r="C898" s="22" t="str">
        <f>Source!G343</f>
        <v>Добавляется или исключается на каждые 5 мм изменения толщины покрытия к позиции 6.57-2-8</v>
      </c>
      <c r="D898" s="23" t="str">
        <f>Source!H343</f>
        <v>100 м2 покрытия</v>
      </c>
      <c r="E898" s="10">
        <f>Source!I343</f>
        <v>2.08</v>
      </c>
      <c r="F898" s="25"/>
      <c r="G898" s="24"/>
      <c r="H898" s="10"/>
      <c r="I898" s="26"/>
      <c r="J898" s="10"/>
      <c r="K898" s="26"/>
      <c r="Q898">
        <f>ROUND((Source!DN343/100)*ROUND((Source!AF343*Source!AV343)*Source!I343, 2), 2)</f>
        <v>55.81</v>
      </c>
      <c r="R898">
        <f>Source!X343</f>
        <v>931.76</v>
      </c>
      <c r="S898">
        <f>ROUND((Source!DO343/100)*ROUND((Source!AF343*Source!AV343)*Source!I343, 2), 2)</f>
        <v>38.369999999999997</v>
      </c>
      <c r="T898">
        <f>Source!Y343</f>
        <v>569.41</v>
      </c>
      <c r="U898">
        <f>ROUND((175/100)*ROUND((Source!AE343*Source!AV343)*Source!I343, 2), 2)</f>
        <v>0</v>
      </c>
      <c r="V898">
        <f>ROUND((167/100)*ROUND(Source!CS343*Source!I343, 2), 2)</f>
        <v>0</v>
      </c>
    </row>
    <row r="899" spans="1:27" ht="14.25" x14ac:dyDescent="0.2">
      <c r="A899" s="21"/>
      <c r="B899" s="22"/>
      <c r="C899" s="22" t="s">
        <v>1036</v>
      </c>
      <c r="D899" s="23"/>
      <c r="E899" s="10"/>
      <c r="F899" s="25">
        <f>Source!AO343</f>
        <v>33.54</v>
      </c>
      <c r="G899" s="24" t="str">
        <f>Source!DG343</f>
        <v/>
      </c>
      <c r="H899" s="10">
        <f>Source!AV343</f>
        <v>1</v>
      </c>
      <c r="I899" s="26">
        <f>ROUND((Source!AF343*Source!AV343)*Source!I343, 2)</f>
        <v>69.760000000000005</v>
      </c>
      <c r="J899" s="10">
        <f>IF(Source!BA343&lt;&gt; 0, Source!BA343, 1)</f>
        <v>18.55</v>
      </c>
      <c r="K899" s="26">
        <f>Source!S343</f>
        <v>1294.1099999999999</v>
      </c>
      <c r="W899">
        <f>I899</f>
        <v>69.760000000000005</v>
      </c>
    </row>
    <row r="900" spans="1:27" ht="14.25" x14ac:dyDescent="0.2">
      <c r="A900" s="21"/>
      <c r="B900" s="22"/>
      <c r="C900" s="22" t="s">
        <v>1040</v>
      </c>
      <c r="D900" s="23" t="s">
        <v>1041</v>
      </c>
      <c r="E900" s="10">
        <f>Source!DN343</f>
        <v>80</v>
      </c>
      <c r="F900" s="25"/>
      <c r="G900" s="24"/>
      <c r="H900" s="10"/>
      <c r="I900" s="26">
        <f>SUM(Q898:Q899)</f>
        <v>55.81</v>
      </c>
      <c r="J900" s="10">
        <f>Source!BZ343</f>
        <v>72</v>
      </c>
      <c r="K900" s="26">
        <f>SUM(R898:R899)</f>
        <v>931.76</v>
      </c>
    </row>
    <row r="901" spans="1:27" ht="14.25" x14ac:dyDescent="0.2">
      <c r="A901" s="21"/>
      <c r="B901" s="22"/>
      <c r="C901" s="22" t="s">
        <v>1042</v>
      </c>
      <c r="D901" s="23" t="s">
        <v>1041</v>
      </c>
      <c r="E901" s="10">
        <f>Source!DO343</f>
        <v>55</v>
      </c>
      <c r="F901" s="25"/>
      <c r="G901" s="24"/>
      <c r="H901" s="10"/>
      <c r="I901" s="26">
        <f>SUM(S898:S900)</f>
        <v>38.369999999999997</v>
      </c>
      <c r="J901" s="10">
        <f>Source!CA343</f>
        <v>44</v>
      </c>
      <c r="K901" s="26">
        <f>SUM(T898:T900)</f>
        <v>569.41</v>
      </c>
    </row>
    <row r="902" spans="1:27" ht="14.25" x14ac:dyDescent="0.2">
      <c r="A902" s="21"/>
      <c r="B902" s="22"/>
      <c r="C902" s="22" t="s">
        <v>1044</v>
      </c>
      <c r="D902" s="23" t="s">
        <v>1045</v>
      </c>
      <c r="E902" s="10">
        <f>Source!AQ343</f>
        <v>3</v>
      </c>
      <c r="F902" s="25"/>
      <c r="G902" s="24" t="str">
        <f>Source!DI343</f>
        <v/>
      </c>
      <c r="H902" s="10">
        <f>Source!AV343</f>
        <v>1</v>
      </c>
      <c r="I902" s="26">
        <f>Source!U343</f>
        <v>6.24</v>
      </c>
      <c r="J902" s="10"/>
      <c r="K902" s="26"/>
    </row>
    <row r="903" spans="1:27" ht="15" x14ac:dyDescent="0.25">
      <c r="A903" s="30"/>
      <c r="B903" s="30"/>
      <c r="C903" s="30"/>
      <c r="D903" s="30"/>
      <c r="E903" s="30"/>
      <c r="F903" s="30"/>
      <c r="G903" s="30"/>
      <c r="H903" s="39">
        <f>I899+I900+I901</f>
        <v>163.94</v>
      </c>
      <c r="I903" s="39"/>
      <c r="J903" s="39">
        <f>K899+K900+K901</f>
        <v>2795.2799999999997</v>
      </c>
      <c r="K903" s="39"/>
      <c r="O903" s="29">
        <f>I899+I900+I901</f>
        <v>163.94</v>
      </c>
      <c r="P903" s="29">
        <f>K899+K900+K901</f>
        <v>2795.2799999999997</v>
      </c>
      <c r="X903">
        <f>IF(Source!BI343&lt;=1,I899+I900+I901-0, 0)</f>
        <v>163.94</v>
      </c>
      <c r="Y903">
        <f>IF(Source!BI343=2,I899+I900+I901-0, 0)</f>
        <v>0</v>
      </c>
      <c r="Z903">
        <f>IF(Source!BI343=3,I899+I900+I901-0, 0)</f>
        <v>0</v>
      </c>
      <c r="AA903">
        <f>IF(Source!BI343=4,I899+I900+I901,0)</f>
        <v>0</v>
      </c>
    </row>
    <row r="904" spans="1:27" ht="42.75" x14ac:dyDescent="0.2">
      <c r="A904" s="21" t="str">
        <f>Source!E344</f>
        <v>82</v>
      </c>
      <c r="B904" s="22" t="str">
        <f>Source!F344</f>
        <v>3.9-20-1</v>
      </c>
      <c r="C904" s="22" t="str">
        <f>Source!G344</f>
        <v>Демонтаж площадок с настилом и ограждением из листовой, рифленой, просечной и круглой стали</v>
      </c>
      <c r="D904" s="23" t="str">
        <f>Source!H344</f>
        <v>1 т конструкций</v>
      </c>
      <c r="E904" s="10">
        <f>Source!I344</f>
        <v>1.5</v>
      </c>
      <c r="F904" s="25"/>
      <c r="G904" s="24"/>
      <c r="H904" s="10"/>
      <c r="I904" s="26"/>
      <c r="J904" s="10"/>
      <c r="K904" s="26"/>
      <c r="Q904">
        <f>ROUND((Source!DN344/100)*ROUND((Source!AF344*Source!AV344)*Source!I344, 2), 2)</f>
        <v>362.52</v>
      </c>
      <c r="R904">
        <f>Source!X344</f>
        <v>5696.23</v>
      </c>
      <c r="S904">
        <f>ROUND((Source!DO344/100)*ROUND((Source!AF344*Source!AV344)*Source!I344, 2), 2)</f>
        <v>298.54000000000002</v>
      </c>
      <c r="T904">
        <f>Source!Y344</f>
        <v>3481.03</v>
      </c>
      <c r="U904">
        <f>ROUND((175/100)*ROUND((Source!AE344*Source!AV344)*Source!I344, 2), 2)</f>
        <v>210.28</v>
      </c>
      <c r="V904">
        <f>ROUND((167/100)*ROUND(Source!CS344*Source!I344, 2), 2)</f>
        <v>200.67</v>
      </c>
    </row>
    <row r="905" spans="1:27" ht="14.25" x14ac:dyDescent="0.2">
      <c r="A905" s="21"/>
      <c r="B905" s="22"/>
      <c r="C905" s="22" t="s">
        <v>1036</v>
      </c>
      <c r="D905" s="23"/>
      <c r="E905" s="10"/>
      <c r="F905" s="25">
        <f>Source!AO344</f>
        <v>473.88</v>
      </c>
      <c r="G905" s="24" t="str">
        <f>Source!DG344</f>
        <v>)*0,6</v>
      </c>
      <c r="H905" s="10">
        <f>Source!AV344</f>
        <v>1</v>
      </c>
      <c r="I905" s="26">
        <f>ROUND((Source!AF344*Source!AV344)*Source!I344, 2)</f>
        <v>426.49</v>
      </c>
      <c r="J905" s="10">
        <f>IF(Source!BA344&lt;&gt; 0, Source!BA344, 1)</f>
        <v>18.55</v>
      </c>
      <c r="K905" s="26">
        <f>Source!S344</f>
        <v>7911.43</v>
      </c>
      <c r="W905">
        <f>I905</f>
        <v>426.49</v>
      </c>
    </row>
    <row r="906" spans="1:27" ht="14.25" x14ac:dyDescent="0.2">
      <c r="A906" s="21"/>
      <c r="B906" s="22"/>
      <c r="C906" s="22" t="s">
        <v>1037</v>
      </c>
      <c r="D906" s="23"/>
      <c r="E906" s="10"/>
      <c r="F906" s="25">
        <f>Source!AM344</f>
        <v>479.77</v>
      </c>
      <c r="G906" s="24" t="str">
        <f>Source!DE344</f>
        <v>)*0,6</v>
      </c>
      <c r="H906" s="10">
        <f>Source!AV344</f>
        <v>1</v>
      </c>
      <c r="I906" s="26">
        <f>ROUND((Source!AD344*Source!AV344)*Source!I344, 2)</f>
        <v>431.79</v>
      </c>
      <c r="J906" s="10">
        <f>IF(Source!BB344&lt;&gt; 0, Source!BB344, 1)</f>
        <v>8.4499999999999993</v>
      </c>
      <c r="K906" s="26">
        <f>Source!Q344</f>
        <v>3648.65</v>
      </c>
    </row>
    <row r="907" spans="1:27" ht="14.25" x14ac:dyDescent="0.2">
      <c r="A907" s="21"/>
      <c r="B907" s="22"/>
      <c r="C907" s="22" t="s">
        <v>1038</v>
      </c>
      <c r="D907" s="23"/>
      <c r="E907" s="10"/>
      <c r="F907" s="25">
        <f>Source!AN344</f>
        <v>133.51</v>
      </c>
      <c r="G907" s="24" t="str">
        <f>Source!DF344</f>
        <v>)*0,6</v>
      </c>
      <c r="H907" s="10">
        <f>Source!AV344</f>
        <v>1</v>
      </c>
      <c r="I907" s="27">
        <f>ROUND((Source!AE344*Source!AV344)*Source!I344, 2)</f>
        <v>120.16</v>
      </c>
      <c r="J907" s="10">
        <f>IF(Source!BS344&lt;&gt; 0, Source!BS344, 1)</f>
        <v>1</v>
      </c>
      <c r="K907" s="27">
        <f>Source!R344</f>
        <v>120.16</v>
      </c>
      <c r="W907">
        <f>I907</f>
        <v>120.16</v>
      </c>
    </row>
    <row r="908" spans="1:27" ht="14.25" x14ac:dyDescent="0.2">
      <c r="A908" s="21"/>
      <c r="B908" s="22"/>
      <c r="C908" s="22" t="s">
        <v>1040</v>
      </c>
      <c r="D908" s="23" t="s">
        <v>1041</v>
      </c>
      <c r="E908" s="10">
        <f>Source!DN344</f>
        <v>85</v>
      </c>
      <c r="F908" s="25"/>
      <c r="G908" s="24"/>
      <c r="H908" s="10"/>
      <c r="I908" s="26">
        <f>SUM(Q904:Q907)</f>
        <v>362.52</v>
      </c>
      <c r="J908" s="10">
        <f>Source!BZ344</f>
        <v>72</v>
      </c>
      <c r="K908" s="26">
        <f>SUM(R904:R907)</f>
        <v>5696.23</v>
      </c>
    </row>
    <row r="909" spans="1:27" ht="14.25" x14ac:dyDescent="0.2">
      <c r="A909" s="21"/>
      <c r="B909" s="22"/>
      <c r="C909" s="22" t="s">
        <v>1042</v>
      </c>
      <c r="D909" s="23" t="s">
        <v>1041</v>
      </c>
      <c r="E909" s="10">
        <f>Source!DO344</f>
        <v>70</v>
      </c>
      <c r="F909" s="25"/>
      <c r="G909" s="24"/>
      <c r="H909" s="10"/>
      <c r="I909" s="26">
        <f>SUM(S904:S908)</f>
        <v>298.54000000000002</v>
      </c>
      <c r="J909" s="10">
        <f>Source!CA344</f>
        <v>44</v>
      </c>
      <c r="K909" s="26">
        <f>SUM(T904:T908)</f>
        <v>3481.03</v>
      </c>
    </row>
    <row r="910" spans="1:27" ht="14.25" x14ac:dyDescent="0.2">
      <c r="A910" s="21"/>
      <c r="B910" s="22"/>
      <c r="C910" s="22" t="s">
        <v>1043</v>
      </c>
      <c r="D910" s="23" t="s">
        <v>1041</v>
      </c>
      <c r="E910" s="10">
        <f>175</f>
        <v>175</v>
      </c>
      <c r="F910" s="25"/>
      <c r="G910" s="24"/>
      <c r="H910" s="10"/>
      <c r="I910" s="26">
        <f>SUM(U904:U909)</f>
        <v>210.28</v>
      </c>
      <c r="J910" s="10">
        <f>167</f>
        <v>167</v>
      </c>
      <c r="K910" s="26">
        <f>SUM(V904:V909)</f>
        <v>200.67</v>
      </c>
    </row>
    <row r="911" spans="1:27" ht="14.25" x14ac:dyDescent="0.2">
      <c r="A911" s="21"/>
      <c r="B911" s="22"/>
      <c r="C911" s="22" t="s">
        <v>1044</v>
      </c>
      <c r="D911" s="23" t="s">
        <v>1045</v>
      </c>
      <c r="E911" s="10">
        <f>Source!AQ344</f>
        <v>35.9</v>
      </c>
      <c r="F911" s="25"/>
      <c r="G911" s="24" t="str">
        <f>Source!DI344</f>
        <v>)*0,6</v>
      </c>
      <c r="H911" s="10">
        <f>Source!AV344</f>
        <v>1</v>
      </c>
      <c r="I911" s="26">
        <f>Source!U344</f>
        <v>32.31</v>
      </c>
      <c r="J911" s="10"/>
      <c r="K911" s="26"/>
    </row>
    <row r="912" spans="1:27" ht="15" x14ac:dyDescent="0.25">
      <c r="A912" s="30"/>
      <c r="B912" s="30"/>
      <c r="C912" s="30"/>
      <c r="D912" s="30"/>
      <c r="E912" s="30"/>
      <c r="F912" s="30"/>
      <c r="G912" s="30"/>
      <c r="H912" s="39">
        <f>I905+I906+I908+I909+I910</f>
        <v>1729.62</v>
      </c>
      <c r="I912" s="39"/>
      <c r="J912" s="39">
        <f>K905+K906+K908+K909+K910</f>
        <v>20938.009999999995</v>
      </c>
      <c r="K912" s="39"/>
      <c r="O912" s="29">
        <f>I905+I906+I908+I909+I910</f>
        <v>1729.62</v>
      </c>
      <c r="P912" s="29">
        <f>K905+K906+K908+K909+K910</f>
        <v>20938.009999999995</v>
      </c>
      <c r="X912">
        <f>IF(Source!BI344&lt;=1,I905+I906+I908+I909+I910-0, 0)</f>
        <v>1729.62</v>
      </c>
      <c r="Y912">
        <f>IF(Source!BI344=2,I905+I906+I908+I909+I910-0, 0)</f>
        <v>0</v>
      </c>
      <c r="Z912">
        <f>IF(Source!BI344=3,I905+I906+I908+I909+I910-0, 0)</f>
        <v>0</v>
      </c>
      <c r="AA912">
        <f>IF(Source!BI344=4,I905+I906+I908+I909+I910,0)</f>
        <v>0</v>
      </c>
    </row>
    <row r="913" spans="1:27" ht="114" x14ac:dyDescent="0.2">
      <c r="A913" s="21" t="str">
        <f>Source!E345</f>
        <v>83</v>
      </c>
      <c r="B913" s="22" t="str">
        <f>Source!F345</f>
        <v>6.59-7-1</v>
      </c>
      <c r="C913" s="22" t="str">
        <f>Source!G345</f>
        <v>Разборка металлических пожарных лестниц</v>
      </c>
      <c r="D913" s="23" t="str">
        <f>Source!H345</f>
        <v>1 т металлоконструкций (сменяемых элементов)</v>
      </c>
      <c r="E913" s="10">
        <f>Source!I345</f>
        <v>0.1</v>
      </c>
      <c r="F913" s="25"/>
      <c r="G913" s="24"/>
      <c r="H913" s="10"/>
      <c r="I913" s="26"/>
      <c r="J913" s="10"/>
      <c r="K913" s="26"/>
      <c r="Q913">
        <f>ROUND((Source!DN345/100)*ROUND((Source!AF345*Source!AV345)*Source!I345, 2), 2)</f>
        <v>13.81</v>
      </c>
      <c r="R913">
        <f>Source!X345</f>
        <v>230.55</v>
      </c>
      <c r="S913">
        <f>ROUND((Source!DO345/100)*ROUND((Source!AF345*Source!AV345)*Source!I345, 2), 2)</f>
        <v>9.49</v>
      </c>
      <c r="T913">
        <f>Source!Y345</f>
        <v>140.88999999999999</v>
      </c>
      <c r="U913">
        <f>ROUND((175/100)*ROUND((Source!AE345*Source!AV345)*Source!I345, 2), 2)</f>
        <v>2.21</v>
      </c>
      <c r="V913">
        <f>ROUND((167/100)*ROUND(Source!CS345*Source!I345, 2), 2)</f>
        <v>2.1</v>
      </c>
    </row>
    <row r="914" spans="1:27" ht="14.25" x14ac:dyDescent="0.2">
      <c r="A914" s="21"/>
      <c r="B914" s="22"/>
      <c r="C914" s="22" t="s">
        <v>1036</v>
      </c>
      <c r="D914" s="23"/>
      <c r="E914" s="10"/>
      <c r="F914" s="25">
        <f>Source!AO345</f>
        <v>172.62</v>
      </c>
      <c r="G914" s="24" t="str">
        <f>Source!DG345</f>
        <v/>
      </c>
      <c r="H914" s="10">
        <f>Source!AV345</f>
        <v>1</v>
      </c>
      <c r="I914" s="26">
        <f>ROUND((Source!AF345*Source!AV345)*Source!I345, 2)</f>
        <v>17.260000000000002</v>
      </c>
      <c r="J914" s="10">
        <f>IF(Source!BA345&lt;&gt; 0, Source!BA345, 1)</f>
        <v>18.55</v>
      </c>
      <c r="K914" s="26">
        <f>Source!S345</f>
        <v>320.20999999999998</v>
      </c>
      <c r="W914">
        <f>I914</f>
        <v>17.260000000000002</v>
      </c>
    </row>
    <row r="915" spans="1:27" ht="14.25" x14ac:dyDescent="0.2">
      <c r="A915" s="21"/>
      <c r="B915" s="22"/>
      <c r="C915" s="22" t="s">
        <v>1037</v>
      </c>
      <c r="D915" s="23"/>
      <c r="E915" s="10"/>
      <c r="F915" s="25">
        <f>Source!AM345</f>
        <v>194.36</v>
      </c>
      <c r="G915" s="24" t="str">
        <f>Source!DE345</f>
        <v/>
      </c>
      <c r="H915" s="10">
        <f>Source!AV345</f>
        <v>1</v>
      </c>
      <c r="I915" s="26">
        <f>ROUND((Source!AD345*Source!AV345)*Source!I345, 2)</f>
        <v>19.440000000000001</v>
      </c>
      <c r="J915" s="10">
        <f>IF(Source!BB345&lt;&gt; 0, Source!BB345, 1)</f>
        <v>6.26</v>
      </c>
      <c r="K915" s="26">
        <f>Source!Q345</f>
        <v>121.67</v>
      </c>
    </row>
    <row r="916" spans="1:27" ht="14.25" x14ac:dyDescent="0.2">
      <c r="A916" s="21"/>
      <c r="B916" s="22"/>
      <c r="C916" s="22" t="s">
        <v>1038</v>
      </c>
      <c r="D916" s="23"/>
      <c r="E916" s="10"/>
      <c r="F916" s="25">
        <f>Source!AN345</f>
        <v>12.63</v>
      </c>
      <c r="G916" s="24" t="str">
        <f>Source!DF345</f>
        <v/>
      </c>
      <c r="H916" s="10">
        <f>Source!AV345</f>
        <v>1</v>
      </c>
      <c r="I916" s="27">
        <f>ROUND((Source!AE345*Source!AV345)*Source!I345, 2)</f>
        <v>1.26</v>
      </c>
      <c r="J916" s="10">
        <f>IF(Source!BS345&lt;&gt; 0, Source!BS345, 1)</f>
        <v>1</v>
      </c>
      <c r="K916" s="27">
        <f>Source!R345</f>
        <v>1.26</v>
      </c>
      <c r="W916">
        <f>I916</f>
        <v>1.26</v>
      </c>
    </row>
    <row r="917" spans="1:27" ht="14.25" x14ac:dyDescent="0.2">
      <c r="A917" s="21"/>
      <c r="B917" s="22"/>
      <c r="C917" s="22" t="s">
        <v>1039</v>
      </c>
      <c r="D917" s="23"/>
      <c r="E917" s="10"/>
      <c r="F917" s="25">
        <f>Source!AL345</f>
        <v>8.6300000000000008</v>
      </c>
      <c r="G917" s="24" t="str">
        <f>Source!DD345</f>
        <v/>
      </c>
      <c r="H917" s="10">
        <f>Source!AW345</f>
        <v>1</v>
      </c>
      <c r="I917" s="26">
        <f>ROUND((Source!AC345*Source!AW345)*Source!I345, 2)</f>
        <v>0.86</v>
      </c>
      <c r="J917" s="10">
        <f>IF(Source!BC345&lt;&gt; 0, Source!BC345, 1)</f>
        <v>11.99</v>
      </c>
      <c r="K917" s="26">
        <f>Source!P345</f>
        <v>10.35</v>
      </c>
    </row>
    <row r="918" spans="1:27" ht="14.25" x14ac:dyDescent="0.2">
      <c r="A918" s="21"/>
      <c r="B918" s="22"/>
      <c r="C918" s="22" t="s">
        <v>1040</v>
      </c>
      <c r="D918" s="23" t="s">
        <v>1041</v>
      </c>
      <c r="E918" s="10">
        <f>Source!DN345</f>
        <v>80</v>
      </c>
      <c r="F918" s="25"/>
      <c r="G918" s="24"/>
      <c r="H918" s="10"/>
      <c r="I918" s="26">
        <f>SUM(Q913:Q917)</f>
        <v>13.81</v>
      </c>
      <c r="J918" s="10">
        <f>Source!BZ345</f>
        <v>72</v>
      </c>
      <c r="K918" s="26">
        <f>SUM(R913:R917)</f>
        <v>230.55</v>
      </c>
    </row>
    <row r="919" spans="1:27" ht="14.25" x14ac:dyDescent="0.2">
      <c r="A919" s="21"/>
      <c r="B919" s="22"/>
      <c r="C919" s="22" t="s">
        <v>1042</v>
      </c>
      <c r="D919" s="23" t="s">
        <v>1041</v>
      </c>
      <c r="E919" s="10">
        <f>Source!DO345</f>
        <v>55</v>
      </c>
      <c r="F919" s="25"/>
      <c r="G919" s="24"/>
      <c r="H919" s="10"/>
      <c r="I919" s="26">
        <f>SUM(S913:S918)</f>
        <v>9.49</v>
      </c>
      <c r="J919" s="10">
        <f>Source!CA345</f>
        <v>44</v>
      </c>
      <c r="K919" s="26">
        <f>SUM(T913:T918)</f>
        <v>140.88999999999999</v>
      </c>
    </row>
    <row r="920" spans="1:27" ht="14.25" x14ac:dyDescent="0.2">
      <c r="A920" s="21"/>
      <c r="B920" s="22"/>
      <c r="C920" s="22" t="s">
        <v>1043</v>
      </c>
      <c r="D920" s="23" t="s">
        <v>1041</v>
      </c>
      <c r="E920" s="10">
        <f>175</f>
        <v>175</v>
      </c>
      <c r="F920" s="25"/>
      <c r="G920" s="24"/>
      <c r="H920" s="10"/>
      <c r="I920" s="26">
        <f>SUM(U913:U919)</f>
        <v>2.21</v>
      </c>
      <c r="J920" s="10">
        <f>167</f>
        <v>167</v>
      </c>
      <c r="K920" s="26">
        <f>SUM(V913:V919)</f>
        <v>2.1</v>
      </c>
    </row>
    <row r="921" spans="1:27" ht="14.25" x14ac:dyDescent="0.2">
      <c r="A921" s="21"/>
      <c r="B921" s="22"/>
      <c r="C921" s="22" t="s">
        <v>1044</v>
      </c>
      <c r="D921" s="23" t="s">
        <v>1045</v>
      </c>
      <c r="E921" s="10">
        <f>Source!AQ345</f>
        <v>14</v>
      </c>
      <c r="F921" s="25"/>
      <c r="G921" s="24" t="str">
        <f>Source!DI345</f>
        <v/>
      </c>
      <c r="H921" s="10">
        <f>Source!AV345</f>
        <v>1</v>
      </c>
      <c r="I921" s="26">
        <f>Source!U345</f>
        <v>1.4000000000000001</v>
      </c>
      <c r="J921" s="10"/>
      <c r="K921" s="26"/>
    </row>
    <row r="922" spans="1:27" ht="15" x14ac:dyDescent="0.25">
      <c r="A922" s="30"/>
      <c r="B922" s="30"/>
      <c r="C922" s="30"/>
      <c r="D922" s="30"/>
      <c r="E922" s="30"/>
      <c r="F922" s="30"/>
      <c r="G922" s="30"/>
      <c r="H922" s="39">
        <f>I914+I915+I917+I918+I919+I920</f>
        <v>63.070000000000007</v>
      </c>
      <c r="I922" s="39"/>
      <c r="J922" s="39">
        <f>K914+K915+K917+K918+K919+K920</f>
        <v>825.77</v>
      </c>
      <c r="K922" s="39"/>
      <c r="O922" s="29">
        <f>I914+I915+I917+I918+I919+I920</f>
        <v>63.070000000000007</v>
      </c>
      <c r="P922" s="29">
        <f>K914+K915+K917+K918+K919+K920</f>
        <v>825.77</v>
      </c>
      <c r="X922">
        <f>IF(Source!BI345&lt;=1,I914+I915+I917+I918+I919+I920-0, 0)</f>
        <v>63.070000000000007</v>
      </c>
      <c r="Y922">
        <f>IF(Source!BI345=2,I914+I915+I917+I918+I919+I920-0, 0)</f>
        <v>0</v>
      </c>
      <c r="Z922">
        <f>IF(Source!BI345=3,I914+I915+I917+I918+I919+I920-0, 0)</f>
        <v>0</v>
      </c>
      <c r="AA922">
        <f>IF(Source!BI345=4,I914+I915+I917+I918+I919+I920,0)</f>
        <v>0</v>
      </c>
    </row>
    <row r="923" spans="1:27" ht="14.25" x14ac:dyDescent="0.2">
      <c r="C923" s="31" t="str">
        <f>Source!G346</f>
        <v>Входные площадки</v>
      </c>
    </row>
    <row r="924" spans="1:27" ht="28.5" x14ac:dyDescent="0.2">
      <c r="A924" s="21" t="str">
        <f>Source!E347</f>
        <v>84</v>
      </c>
      <c r="B924" s="22" t="str">
        <f>Source!F347</f>
        <v>3.11-10-1</v>
      </c>
      <c r="C924" s="22" t="str">
        <f>Source!G347</f>
        <v>Устройство стяжек цементных толщиной 20 мм</v>
      </c>
      <c r="D924" s="23" t="str">
        <f>Source!H347</f>
        <v>100 м2 стяжки</v>
      </c>
      <c r="E924" s="10">
        <f>Source!I347</f>
        <v>2.08</v>
      </c>
      <c r="F924" s="25"/>
      <c r="G924" s="24"/>
      <c r="H924" s="10"/>
      <c r="I924" s="26"/>
      <c r="J924" s="10"/>
      <c r="K924" s="26"/>
      <c r="Q924">
        <f>ROUND((Source!DN347/100)*ROUND((Source!AF347*Source!AV347)*Source!I347, 2), 2)</f>
        <v>604.19000000000005</v>
      </c>
      <c r="R924">
        <f>Source!X347</f>
        <v>9698.8799999999992</v>
      </c>
      <c r="S924">
        <f>ROUND((Source!DO347/100)*ROUND((Source!AF347*Source!AV347)*Source!I347, 2), 2)</f>
        <v>406.67</v>
      </c>
      <c r="T924">
        <f>Source!Y347</f>
        <v>4741.67</v>
      </c>
      <c r="U924">
        <f>ROUND((175/100)*ROUND((Source!AE347*Source!AV347)*Source!I347, 2), 2)</f>
        <v>1.42</v>
      </c>
      <c r="V924">
        <f>ROUND((167/100)*ROUND(Source!CS347*Source!I347, 2), 2)</f>
        <v>1.35</v>
      </c>
    </row>
    <row r="925" spans="1:27" ht="14.25" x14ac:dyDescent="0.2">
      <c r="A925" s="21"/>
      <c r="B925" s="22"/>
      <c r="C925" s="22" t="s">
        <v>1036</v>
      </c>
      <c r="D925" s="23"/>
      <c r="E925" s="10"/>
      <c r="F925" s="25">
        <f>Source!AO347</f>
        <v>242.87</v>
      </c>
      <c r="G925" s="24" t="str">
        <f>Source!DG347</f>
        <v>*1,15</v>
      </c>
      <c r="H925" s="10">
        <f>Source!AV347</f>
        <v>1</v>
      </c>
      <c r="I925" s="26">
        <f>ROUND((Source!AF347*Source!AV347)*Source!I347, 2)</f>
        <v>580.95000000000005</v>
      </c>
      <c r="J925" s="10">
        <f>IF(Source!BA347&lt;&gt; 0, Source!BA347, 1)</f>
        <v>18.55</v>
      </c>
      <c r="K925" s="26">
        <f>Source!S347</f>
        <v>10776.53</v>
      </c>
      <c r="W925">
        <f>I925</f>
        <v>580.95000000000005</v>
      </c>
    </row>
    <row r="926" spans="1:27" ht="14.25" x14ac:dyDescent="0.2">
      <c r="A926" s="21"/>
      <c r="B926" s="22"/>
      <c r="C926" s="22" t="s">
        <v>1037</v>
      </c>
      <c r="D926" s="23"/>
      <c r="E926" s="10"/>
      <c r="F926" s="25">
        <f>Source!AM347</f>
        <v>12.59</v>
      </c>
      <c r="G926" s="24" t="str">
        <f>Source!DE347</f>
        <v>*1,25</v>
      </c>
      <c r="H926" s="10">
        <f>Source!AV347</f>
        <v>1</v>
      </c>
      <c r="I926" s="26">
        <f>ROUND((Source!AD347*Source!AV347)*Source!I347, 2)</f>
        <v>32.729999999999997</v>
      </c>
      <c r="J926" s="10">
        <f>IF(Source!BB347&lt;&gt; 0, Source!BB347, 1)</f>
        <v>1.33</v>
      </c>
      <c r="K926" s="26">
        <f>Source!Q347</f>
        <v>43.54</v>
      </c>
    </row>
    <row r="927" spans="1:27" ht="14.25" x14ac:dyDescent="0.2">
      <c r="A927" s="21"/>
      <c r="B927" s="22"/>
      <c r="C927" s="22" t="s">
        <v>1038</v>
      </c>
      <c r="D927" s="23"/>
      <c r="E927" s="10"/>
      <c r="F927" s="25">
        <f>Source!AN347</f>
        <v>0.31</v>
      </c>
      <c r="G927" s="24" t="str">
        <f>Source!DF347</f>
        <v>*1,25</v>
      </c>
      <c r="H927" s="10">
        <f>Source!AV347</f>
        <v>1</v>
      </c>
      <c r="I927" s="27">
        <f>ROUND((Source!AE347*Source!AV347)*Source!I347, 2)</f>
        <v>0.81</v>
      </c>
      <c r="J927" s="10">
        <f>IF(Source!BS347&lt;&gt; 0, Source!BS347, 1)</f>
        <v>1</v>
      </c>
      <c r="K927" s="27">
        <f>Source!R347</f>
        <v>0.81</v>
      </c>
      <c r="W927">
        <f>I927</f>
        <v>0.81</v>
      </c>
    </row>
    <row r="928" spans="1:27" ht="14.25" x14ac:dyDescent="0.2">
      <c r="A928" s="21"/>
      <c r="B928" s="22"/>
      <c r="C928" s="22" t="s">
        <v>1039</v>
      </c>
      <c r="D928" s="23"/>
      <c r="E928" s="10"/>
      <c r="F928" s="25">
        <f>Source!AL347</f>
        <v>24.75</v>
      </c>
      <c r="G928" s="24" t="str">
        <f>Source!DD347</f>
        <v/>
      </c>
      <c r="H928" s="10">
        <f>Source!AW347</f>
        <v>1</v>
      </c>
      <c r="I928" s="26">
        <f>ROUND((Source!AC347*Source!AW347)*Source!I347, 2)</f>
        <v>51.48</v>
      </c>
      <c r="J928" s="10">
        <f>IF(Source!BC347&lt;&gt; 0, Source!BC347, 1)</f>
        <v>4.24</v>
      </c>
      <c r="K928" s="26">
        <f>Source!P347</f>
        <v>218.28</v>
      </c>
    </row>
    <row r="929" spans="1:27" ht="14.25" x14ac:dyDescent="0.2">
      <c r="A929" s="21" t="str">
        <f>Source!E348</f>
        <v>84,1</v>
      </c>
      <c r="B929" s="22" t="str">
        <f>Source!F348</f>
        <v>1.3-2-6</v>
      </c>
      <c r="C929" s="22" t="str">
        <f>Source!G348</f>
        <v>Растворы цементные, марка 150</v>
      </c>
      <c r="D929" s="23" t="str">
        <f>Source!H348</f>
        <v>м3</v>
      </c>
      <c r="E929" s="10">
        <f>Source!I348</f>
        <v>4.2431999999999999</v>
      </c>
      <c r="F929" s="25">
        <f>Source!AK348</f>
        <v>478.96</v>
      </c>
      <c r="G929" s="28" t="s">
        <v>3</v>
      </c>
      <c r="H929" s="10">
        <f>Source!AW348</f>
        <v>1</v>
      </c>
      <c r="I929" s="26">
        <f>ROUND((Source!AC348*Source!AW348)*Source!I348, 2)+ROUND((Source!AD348*Source!AV348)*Source!I348, 2)+ROUND((Source!AF348*Source!AV348)*Source!I348, 2)</f>
        <v>2032.32</v>
      </c>
      <c r="J929" s="10">
        <f>IF(Source!BC348&lt;&gt; 0, Source!BC348, 1)</f>
        <v>6.54</v>
      </c>
      <c r="K929" s="26">
        <f>Source!O348</f>
        <v>13291.39</v>
      </c>
      <c r="Q929">
        <f>ROUND((Source!DN348/100)*ROUND((Source!AF348*Source!AV348)*Source!I348, 2), 2)</f>
        <v>0</v>
      </c>
      <c r="R929">
        <f>Source!X348</f>
        <v>0</v>
      </c>
      <c r="S929">
        <f>ROUND((Source!DO348/100)*ROUND((Source!AF348*Source!AV348)*Source!I348, 2), 2)</f>
        <v>0</v>
      </c>
      <c r="T929">
        <f>Source!Y348</f>
        <v>0</v>
      </c>
      <c r="U929">
        <f>ROUND((175/100)*ROUND((Source!AE348*Source!AV348)*Source!I348, 2), 2)</f>
        <v>0</v>
      </c>
      <c r="V929">
        <f>ROUND((167/100)*ROUND(Source!CS348*Source!I348, 2), 2)</f>
        <v>0</v>
      </c>
      <c r="X929">
        <f>IF(Source!BI348&lt;=1,I929, 0)</f>
        <v>2032.32</v>
      </c>
      <c r="Y929">
        <f>IF(Source!BI348=2,I929, 0)</f>
        <v>0</v>
      </c>
      <c r="Z929">
        <f>IF(Source!BI348=3,I929, 0)</f>
        <v>0</v>
      </c>
      <c r="AA929">
        <f>IF(Source!BI348=4,I929, 0)</f>
        <v>0</v>
      </c>
    </row>
    <row r="930" spans="1:27" ht="14.25" x14ac:dyDescent="0.2">
      <c r="A930" s="21"/>
      <c r="B930" s="22"/>
      <c r="C930" s="22" t="s">
        <v>1040</v>
      </c>
      <c r="D930" s="23" t="s">
        <v>1041</v>
      </c>
      <c r="E930" s="10">
        <f>Source!DN347</f>
        <v>104</v>
      </c>
      <c r="F930" s="25"/>
      <c r="G930" s="24"/>
      <c r="H930" s="10"/>
      <c r="I930" s="26">
        <f>SUM(Q924:Q929)</f>
        <v>604.19000000000005</v>
      </c>
      <c r="J930" s="10">
        <f>Source!BZ347</f>
        <v>90</v>
      </c>
      <c r="K930" s="26">
        <f>SUM(R924:R929)</f>
        <v>9698.8799999999992</v>
      </c>
    </row>
    <row r="931" spans="1:27" ht="14.25" x14ac:dyDescent="0.2">
      <c r="A931" s="21"/>
      <c r="B931" s="22"/>
      <c r="C931" s="22" t="s">
        <v>1042</v>
      </c>
      <c r="D931" s="23" t="s">
        <v>1041</v>
      </c>
      <c r="E931" s="10">
        <f>Source!DO347</f>
        <v>70</v>
      </c>
      <c r="F931" s="25"/>
      <c r="G931" s="24"/>
      <c r="H931" s="10"/>
      <c r="I931" s="26">
        <f>SUM(S924:S930)</f>
        <v>406.67</v>
      </c>
      <c r="J931" s="10">
        <f>Source!CA347</f>
        <v>44</v>
      </c>
      <c r="K931" s="26">
        <f>SUM(T924:T930)</f>
        <v>4741.67</v>
      </c>
    </row>
    <row r="932" spans="1:27" ht="14.25" x14ac:dyDescent="0.2">
      <c r="A932" s="21"/>
      <c r="B932" s="22"/>
      <c r="C932" s="22" t="s">
        <v>1043</v>
      </c>
      <c r="D932" s="23" t="s">
        <v>1041</v>
      </c>
      <c r="E932" s="10">
        <f>175</f>
        <v>175</v>
      </c>
      <c r="F932" s="25"/>
      <c r="G932" s="24"/>
      <c r="H932" s="10"/>
      <c r="I932" s="26">
        <f>SUM(U924:U931)</f>
        <v>1.42</v>
      </c>
      <c r="J932" s="10">
        <f>167</f>
        <v>167</v>
      </c>
      <c r="K932" s="26">
        <f>SUM(V924:V931)</f>
        <v>1.35</v>
      </c>
    </row>
    <row r="933" spans="1:27" ht="14.25" x14ac:dyDescent="0.2">
      <c r="A933" s="21"/>
      <c r="B933" s="22"/>
      <c r="C933" s="22" t="s">
        <v>1044</v>
      </c>
      <c r="D933" s="23" t="s">
        <v>1045</v>
      </c>
      <c r="E933" s="10">
        <f>Source!AQ347</f>
        <v>23.33</v>
      </c>
      <c r="F933" s="25"/>
      <c r="G933" s="24" t="str">
        <f>Source!DI347</f>
        <v>*1,15</v>
      </c>
      <c r="H933" s="10">
        <f>Source!AV347</f>
        <v>1</v>
      </c>
      <c r="I933" s="26">
        <f>Source!U347</f>
        <v>55.805359999999993</v>
      </c>
      <c r="J933" s="10"/>
      <c r="K933" s="26"/>
    </row>
    <row r="934" spans="1:27" ht="15" x14ac:dyDescent="0.25">
      <c r="A934" s="30"/>
      <c r="B934" s="30"/>
      <c r="C934" s="30"/>
      <c r="D934" s="30"/>
      <c r="E934" s="30"/>
      <c r="F934" s="30"/>
      <c r="G934" s="30"/>
      <c r="H934" s="39">
        <f>I925+I926+I928+I930+I931+I932+SUM(I929:I929)</f>
        <v>3709.76</v>
      </c>
      <c r="I934" s="39"/>
      <c r="J934" s="39">
        <f>K925+K926+K928+K930+K931+K932+SUM(K929:K929)</f>
        <v>38771.64</v>
      </c>
      <c r="K934" s="39"/>
      <c r="O934" s="29">
        <f>I925+I926+I928+I930+I931+I932+SUM(I929:I929)</f>
        <v>3709.76</v>
      </c>
      <c r="P934" s="29">
        <f>K925+K926+K928+K930+K931+K932+SUM(K929:K929)</f>
        <v>38771.64</v>
      </c>
      <c r="X934">
        <f>IF(Source!BI347&lt;=1,I925+I926+I928+I930+I931+I932-0, 0)</f>
        <v>1677.4400000000003</v>
      </c>
      <c r="Y934">
        <f>IF(Source!BI347=2,I925+I926+I928+I930+I931+I932-0, 0)</f>
        <v>0</v>
      </c>
      <c r="Z934">
        <f>IF(Source!BI347=3,I925+I926+I928+I930+I931+I932-0, 0)</f>
        <v>0</v>
      </c>
      <c r="AA934">
        <f>IF(Source!BI347=4,I925+I926+I928+I930+I931+I932,0)</f>
        <v>0</v>
      </c>
    </row>
    <row r="935" spans="1:27" ht="42.75" x14ac:dyDescent="0.2">
      <c r="A935" s="21" t="str">
        <f>Source!E349</f>
        <v>85</v>
      </c>
      <c r="B935" s="22" t="str">
        <f>Source!F349</f>
        <v>3.11-10-2</v>
      </c>
      <c r="C935" s="22" t="str">
        <f>Source!G349</f>
        <v>Добавляется или исключается на каждые 5 мм изменения толщины стяжки к позиции 3.11-10-1</v>
      </c>
      <c r="D935" s="23" t="str">
        <f>Source!H349</f>
        <v>100 м2 стяжки</v>
      </c>
      <c r="E935" s="10">
        <f>Source!I349</f>
        <v>2.08</v>
      </c>
      <c r="F935" s="25"/>
      <c r="G935" s="24"/>
      <c r="H935" s="10"/>
      <c r="I935" s="26"/>
      <c r="J935" s="10"/>
      <c r="K935" s="26"/>
      <c r="Q935">
        <f>ROUND((Source!DN349/100)*ROUND((Source!AF349*Source!AV349)*Source!I349, 2), 2)</f>
        <v>22.39</v>
      </c>
      <c r="R935">
        <f>Source!X349</f>
        <v>359.41</v>
      </c>
      <c r="S935">
        <f>ROUND((Source!DO349/100)*ROUND((Source!AF349*Source!AV349)*Source!I349, 2), 2)</f>
        <v>15.07</v>
      </c>
      <c r="T935">
        <f>Source!Y349</f>
        <v>175.71</v>
      </c>
      <c r="U935">
        <f>ROUND((175/100)*ROUND((Source!AE349*Source!AV349)*Source!I349, 2), 2)</f>
        <v>0.74</v>
      </c>
      <c r="V935">
        <f>ROUND((167/100)*ROUND(Source!CS349*Source!I349, 2), 2)</f>
        <v>0.7</v>
      </c>
    </row>
    <row r="936" spans="1:27" ht="14.25" x14ac:dyDescent="0.2">
      <c r="A936" s="21"/>
      <c r="B936" s="22"/>
      <c r="C936" s="22" t="s">
        <v>1036</v>
      </c>
      <c r="D936" s="23"/>
      <c r="E936" s="10"/>
      <c r="F936" s="25">
        <f>Source!AO349</f>
        <v>4.5</v>
      </c>
      <c r="G936" s="24" t="str">
        <f>Source!DG349</f>
        <v>*1,15)*2</v>
      </c>
      <c r="H936" s="10">
        <f>Source!AV349</f>
        <v>1</v>
      </c>
      <c r="I936" s="26">
        <f>ROUND((Source!AF349*Source!AV349)*Source!I349, 2)</f>
        <v>21.53</v>
      </c>
      <c r="J936" s="10">
        <f>IF(Source!BA349&lt;&gt; 0, Source!BA349, 1)</f>
        <v>18.55</v>
      </c>
      <c r="K936" s="26">
        <f>Source!S349</f>
        <v>399.34</v>
      </c>
      <c r="W936">
        <f>I936</f>
        <v>21.53</v>
      </c>
    </row>
    <row r="937" spans="1:27" ht="14.25" x14ac:dyDescent="0.2">
      <c r="A937" s="21"/>
      <c r="B937" s="22"/>
      <c r="C937" s="22" t="s">
        <v>1037</v>
      </c>
      <c r="D937" s="23"/>
      <c r="E937" s="10"/>
      <c r="F937" s="25">
        <f>Source!AM349</f>
        <v>3.22</v>
      </c>
      <c r="G937" s="24" t="str">
        <f>Source!DE349</f>
        <v>*1,25)*2</v>
      </c>
      <c r="H937" s="10">
        <f>Source!AV349</f>
        <v>1</v>
      </c>
      <c r="I937" s="26">
        <f>ROUND((Source!AD349*Source!AV349)*Source!I349, 2)</f>
        <v>16.739999999999998</v>
      </c>
      <c r="J937" s="10">
        <f>IF(Source!BB349&lt;&gt; 0, Source!BB349, 1)</f>
        <v>1.33</v>
      </c>
      <c r="K937" s="26">
        <f>Source!Q349</f>
        <v>22.27</v>
      </c>
    </row>
    <row r="938" spans="1:27" ht="14.25" x14ac:dyDescent="0.2">
      <c r="A938" s="21"/>
      <c r="B938" s="22"/>
      <c r="C938" s="22" t="s">
        <v>1038</v>
      </c>
      <c r="D938" s="23"/>
      <c r="E938" s="10"/>
      <c r="F938" s="25">
        <f>Source!AN349</f>
        <v>0.08</v>
      </c>
      <c r="G938" s="24" t="str">
        <f>Source!DF349</f>
        <v>*1,25)*2</v>
      </c>
      <c r="H938" s="10">
        <f>Source!AV349</f>
        <v>1</v>
      </c>
      <c r="I938" s="27">
        <f>ROUND((Source!AE349*Source!AV349)*Source!I349, 2)</f>
        <v>0.42</v>
      </c>
      <c r="J938" s="10">
        <f>IF(Source!BS349&lt;&gt; 0, Source!BS349, 1)</f>
        <v>1</v>
      </c>
      <c r="K938" s="27">
        <f>Source!R349</f>
        <v>0.42</v>
      </c>
      <c r="W938">
        <f>I938</f>
        <v>0.42</v>
      </c>
    </row>
    <row r="939" spans="1:27" ht="14.25" x14ac:dyDescent="0.2">
      <c r="A939" s="21" t="str">
        <f>Source!E350</f>
        <v>85,1</v>
      </c>
      <c r="B939" s="22" t="str">
        <f>Source!F350</f>
        <v>1.3-2-6</v>
      </c>
      <c r="C939" s="22" t="str">
        <f>Source!G350</f>
        <v>Растворы цементные, марка 150</v>
      </c>
      <c r="D939" s="23" t="str">
        <f>Source!H350</f>
        <v>м3</v>
      </c>
      <c r="E939" s="10">
        <f>Source!I350</f>
        <v>4.2431999999999999</v>
      </c>
      <c r="F939" s="25">
        <f>Source!AK350</f>
        <v>478.96</v>
      </c>
      <c r="G939" s="28" t="s">
        <v>3</v>
      </c>
      <c r="H939" s="10">
        <f>Source!AW350</f>
        <v>1</v>
      </c>
      <c r="I939" s="26">
        <f>ROUND((Source!AC350*Source!AW350)*Source!I350, 2)+ROUND((Source!AD350*Source!AV350)*Source!I350, 2)+ROUND((Source!AF350*Source!AV350)*Source!I350, 2)</f>
        <v>2032.32</v>
      </c>
      <c r="J939" s="10">
        <f>IF(Source!BC350&lt;&gt; 0, Source!BC350, 1)</f>
        <v>6.54</v>
      </c>
      <c r="K939" s="26">
        <f>Source!O350</f>
        <v>13291.39</v>
      </c>
      <c r="Q939">
        <f>ROUND((Source!DN350/100)*ROUND((Source!AF350*Source!AV350)*Source!I350, 2), 2)</f>
        <v>0</v>
      </c>
      <c r="R939">
        <f>Source!X350</f>
        <v>0</v>
      </c>
      <c r="S939">
        <f>ROUND((Source!DO350/100)*ROUND((Source!AF350*Source!AV350)*Source!I350, 2), 2)</f>
        <v>0</v>
      </c>
      <c r="T939">
        <f>Source!Y350</f>
        <v>0</v>
      </c>
      <c r="U939">
        <f>ROUND((175/100)*ROUND((Source!AE350*Source!AV350)*Source!I350, 2), 2)</f>
        <v>0</v>
      </c>
      <c r="V939">
        <f>ROUND((167/100)*ROUND(Source!CS350*Source!I350, 2), 2)</f>
        <v>0</v>
      </c>
      <c r="X939">
        <f>IF(Source!BI350&lt;=1,I939, 0)</f>
        <v>2032.32</v>
      </c>
      <c r="Y939">
        <f>IF(Source!BI350=2,I939, 0)</f>
        <v>0</v>
      </c>
      <c r="Z939">
        <f>IF(Source!BI350=3,I939, 0)</f>
        <v>0</v>
      </c>
      <c r="AA939">
        <f>IF(Source!BI350=4,I939, 0)</f>
        <v>0</v>
      </c>
    </row>
    <row r="940" spans="1:27" ht="14.25" x14ac:dyDescent="0.2">
      <c r="A940" s="21"/>
      <c r="B940" s="22"/>
      <c r="C940" s="22" t="s">
        <v>1040</v>
      </c>
      <c r="D940" s="23" t="s">
        <v>1041</v>
      </c>
      <c r="E940" s="10">
        <f>Source!DN349</f>
        <v>104</v>
      </c>
      <c r="F940" s="25"/>
      <c r="G940" s="24"/>
      <c r="H940" s="10"/>
      <c r="I940" s="26">
        <f>SUM(Q935:Q939)</f>
        <v>22.39</v>
      </c>
      <c r="J940" s="10">
        <f>Source!BZ349</f>
        <v>90</v>
      </c>
      <c r="K940" s="26">
        <f>SUM(R935:R939)</f>
        <v>359.41</v>
      </c>
    </row>
    <row r="941" spans="1:27" ht="14.25" x14ac:dyDescent="0.2">
      <c r="A941" s="21"/>
      <c r="B941" s="22"/>
      <c r="C941" s="22" t="s">
        <v>1042</v>
      </c>
      <c r="D941" s="23" t="s">
        <v>1041</v>
      </c>
      <c r="E941" s="10">
        <f>Source!DO349</f>
        <v>70</v>
      </c>
      <c r="F941" s="25"/>
      <c r="G941" s="24"/>
      <c r="H941" s="10"/>
      <c r="I941" s="26">
        <f>SUM(S935:S940)</f>
        <v>15.07</v>
      </c>
      <c r="J941" s="10">
        <f>Source!CA349</f>
        <v>44</v>
      </c>
      <c r="K941" s="26">
        <f>SUM(T935:T940)</f>
        <v>175.71</v>
      </c>
    </row>
    <row r="942" spans="1:27" ht="14.25" x14ac:dyDescent="0.2">
      <c r="A942" s="21"/>
      <c r="B942" s="22"/>
      <c r="C942" s="22" t="s">
        <v>1043</v>
      </c>
      <c r="D942" s="23" t="s">
        <v>1041</v>
      </c>
      <c r="E942" s="10">
        <f>175</f>
        <v>175</v>
      </c>
      <c r="F942" s="25"/>
      <c r="G942" s="24"/>
      <c r="H942" s="10"/>
      <c r="I942" s="26">
        <f>SUM(U935:U941)</f>
        <v>0.74</v>
      </c>
      <c r="J942" s="10">
        <f>167</f>
        <v>167</v>
      </c>
      <c r="K942" s="26">
        <f>SUM(V935:V941)</f>
        <v>0.7</v>
      </c>
    </row>
    <row r="943" spans="1:27" ht="14.25" x14ac:dyDescent="0.2">
      <c r="A943" s="21"/>
      <c r="B943" s="22"/>
      <c r="C943" s="22" t="s">
        <v>1044</v>
      </c>
      <c r="D943" s="23" t="s">
        <v>1045</v>
      </c>
      <c r="E943" s="10">
        <f>Source!AQ349</f>
        <v>0.44</v>
      </c>
      <c r="F943" s="25"/>
      <c r="G943" s="24" t="str">
        <f>Source!DI349</f>
        <v>*1,15)*2</v>
      </c>
      <c r="H943" s="10">
        <f>Source!AV349</f>
        <v>1</v>
      </c>
      <c r="I943" s="26">
        <f>Source!U349</f>
        <v>2.1049600000000002</v>
      </c>
      <c r="J943" s="10"/>
      <c r="K943" s="26"/>
    </row>
    <row r="944" spans="1:27" ht="15" x14ac:dyDescent="0.25">
      <c r="A944" s="30"/>
      <c r="B944" s="30"/>
      <c r="C944" s="30"/>
      <c r="D944" s="30"/>
      <c r="E944" s="30"/>
      <c r="F944" s="30"/>
      <c r="G944" s="30"/>
      <c r="H944" s="39">
        <f>I936+I937+I940+I941+I942+SUM(I939:I939)</f>
        <v>2108.79</v>
      </c>
      <c r="I944" s="39"/>
      <c r="J944" s="39">
        <f>K936+K937+K940+K941+K942+SUM(K939:K939)</f>
        <v>14248.82</v>
      </c>
      <c r="K944" s="39"/>
      <c r="O944" s="29">
        <f>I936+I937+I940+I941+I942+SUM(I939:I939)</f>
        <v>2108.79</v>
      </c>
      <c r="P944" s="29">
        <f>K936+K937+K940+K941+K942+SUM(K939:K939)</f>
        <v>14248.82</v>
      </c>
      <c r="X944">
        <f>IF(Source!BI349&lt;=1,I936+I937+I940+I941+I942-0, 0)</f>
        <v>76.469999999999985</v>
      </c>
      <c r="Y944">
        <f>IF(Source!BI349=2,I936+I937+I940+I941+I942-0, 0)</f>
        <v>0</v>
      </c>
      <c r="Z944">
        <f>IF(Source!BI349=3,I936+I937+I940+I941+I942-0, 0)</f>
        <v>0</v>
      </c>
      <c r="AA944">
        <f>IF(Source!BI349=4,I936+I937+I940+I941+I942,0)</f>
        <v>0</v>
      </c>
    </row>
    <row r="945" spans="1:27" ht="28.5" x14ac:dyDescent="0.2">
      <c r="A945" s="21" t="str">
        <f>Source!E351</f>
        <v>86</v>
      </c>
      <c r="B945" s="22" t="str">
        <f>Source!F351</f>
        <v>3.6-6-10</v>
      </c>
      <c r="C945" s="22" t="str">
        <f>Source!G351</f>
        <v>Армирование подстилающих слоев и набетонок</v>
      </c>
      <c r="D945" s="23" t="str">
        <f>Source!H351</f>
        <v>1 Т</v>
      </c>
      <c r="E945" s="10">
        <f>Source!I351</f>
        <v>0.56159999999999999</v>
      </c>
      <c r="F945" s="25"/>
      <c r="G945" s="24"/>
      <c r="H945" s="10"/>
      <c r="I945" s="26"/>
      <c r="J945" s="10"/>
      <c r="K945" s="26"/>
      <c r="Q945">
        <f>ROUND((Source!DN351/100)*ROUND((Source!AF351*Source!AV351)*Source!I351, 2), 2)</f>
        <v>73.930000000000007</v>
      </c>
      <c r="R945">
        <f>Source!X351</f>
        <v>1161.73</v>
      </c>
      <c r="S945">
        <f>ROUND((Source!DO351/100)*ROUND((Source!AF351*Source!AV351)*Source!I351, 2), 2)</f>
        <v>60.89</v>
      </c>
      <c r="T945">
        <f>Source!Y351</f>
        <v>709.94</v>
      </c>
      <c r="U945">
        <f>ROUND((175/100)*ROUND((Source!AE351*Source!AV351)*Source!I351, 2), 2)</f>
        <v>9.0500000000000007</v>
      </c>
      <c r="V945">
        <f>ROUND((167/100)*ROUND(Source!CS351*Source!I351, 2), 2)</f>
        <v>8.6300000000000008</v>
      </c>
    </row>
    <row r="946" spans="1:27" ht="14.25" x14ac:dyDescent="0.2">
      <c r="A946" s="21"/>
      <c r="B946" s="22"/>
      <c r="C946" s="22" t="s">
        <v>1036</v>
      </c>
      <c r="D946" s="23"/>
      <c r="E946" s="10"/>
      <c r="F946" s="25">
        <f>Source!AO351</f>
        <v>134.68</v>
      </c>
      <c r="G946" s="24" t="str">
        <f>Source!DG351</f>
        <v>*1,15</v>
      </c>
      <c r="H946" s="10">
        <f>Source!AV351</f>
        <v>1</v>
      </c>
      <c r="I946" s="26">
        <f>ROUND((Source!AF351*Source!AV351)*Source!I351, 2)</f>
        <v>86.98</v>
      </c>
      <c r="J946" s="10">
        <f>IF(Source!BA351&lt;&gt; 0, Source!BA351, 1)</f>
        <v>18.55</v>
      </c>
      <c r="K946" s="26">
        <f>Source!S351</f>
        <v>1613.51</v>
      </c>
      <c r="W946">
        <f>I946</f>
        <v>86.98</v>
      </c>
    </row>
    <row r="947" spans="1:27" ht="14.25" x14ac:dyDescent="0.2">
      <c r="A947" s="21"/>
      <c r="B947" s="22"/>
      <c r="C947" s="22" t="s">
        <v>1037</v>
      </c>
      <c r="D947" s="23"/>
      <c r="E947" s="10"/>
      <c r="F947" s="25">
        <f>Source!AM351</f>
        <v>30.68</v>
      </c>
      <c r="G947" s="24" t="str">
        <f>Source!DE351</f>
        <v>*1,25</v>
      </c>
      <c r="H947" s="10">
        <f>Source!AV351</f>
        <v>1</v>
      </c>
      <c r="I947" s="26">
        <f>ROUND((Source!AD351*Source!AV351)*Source!I351, 2)</f>
        <v>21.54</v>
      </c>
      <c r="J947" s="10">
        <f>IF(Source!BB351&lt;&gt; 0, Source!BB351, 1)</f>
        <v>7.97</v>
      </c>
      <c r="K947" s="26">
        <f>Source!Q351</f>
        <v>171.65</v>
      </c>
    </row>
    <row r="948" spans="1:27" ht="14.25" x14ac:dyDescent="0.2">
      <c r="A948" s="21"/>
      <c r="B948" s="22"/>
      <c r="C948" s="22" t="s">
        <v>1038</v>
      </c>
      <c r="D948" s="23"/>
      <c r="E948" s="10"/>
      <c r="F948" s="25">
        <f>Source!AN351</f>
        <v>7.37</v>
      </c>
      <c r="G948" s="24" t="str">
        <f>Source!DF351</f>
        <v>*1,25</v>
      </c>
      <c r="H948" s="10">
        <f>Source!AV351</f>
        <v>1</v>
      </c>
      <c r="I948" s="27">
        <f>ROUND((Source!AE351*Source!AV351)*Source!I351, 2)</f>
        <v>5.17</v>
      </c>
      <c r="J948" s="10">
        <f>IF(Source!BS351&lt;&gt; 0, Source!BS351, 1)</f>
        <v>1</v>
      </c>
      <c r="K948" s="27">
        <f>Source!R351</f>
        <v>5.17</v>
      </c>
      <c r="W948">
        <f>I948</f>
        <v>5.17</v>
      </c>
    </row>
    <row r="949" spans="1:27" ht="14.25" x14ac:dyDescent="0.2">
      <c r="A949" s="21"/>
      <c r="B949" s="22"/>
      <c r="C949" s="22" t="s">
        <v>1039</v>
      </c>
      <c r="D949" s="23"/>
      <c r="E949" s="10"/>
      <c r="F949" s="25">
        <f>Source!AL351</f>
        <v>258.91000000000003</v>
      </c>
      <c r="G949" s="24" t="str">
        <f>Source!DD351</f>
        <v/>
      </c>
      <c r="H949" s="10">
        <f>Source!AW351</f>
        <v>1</v>
      </c>
      <c r="I949" s="26">
        <f>ROUND((Source!AC351*Source!AW351)*Source!I351, 2)</f>
        <v>145.4</v>
      </c>
      <c r="J949" s="10">
        <f>IF(Source!BC351&lt;&gt; 0, Source!BC351, 1)</f>
        <v>5.39</v>
      </c>
      <c r="K949" s="26">
        <f>Source!P351</f>
        <v>783.73</v>
      </c>
    </row>
    <row r="950" spans="1:27" ht="57" x14ac:dyDescent="0.2">
      <c r="A950" s="21" t="str">
        <f>Source!E352</f>
        <v>86,1</v>
      </c>
      <c r="B950" s="22" t="str">
        <f>Source!F352</f>
        <v>1.3-4-75</v>
      </c>
      <c r="C950" s="22" t="str">
        <f>Source!G352</f>
        <v>Каркасы и сетки арматурные плоские, собранные и сваренные (связанные) в арматурные изделия, класс ВР-I, диаметр 5 мм</v>
      </c>
      <c r="D950" s="23" t="str">
        <f>Source!H352</f>
        <v>т</v>
      </c>
      <c r="E950" s="10">
        <f>Source!I352</f>
        <v>0.56159999999999999</v>
      </c>
      <c r="F950" s="25">
        <f>Source!AK352</f>
        <v>9733.52</v>
      </c>
      <c r="G950" s="28" t="s">
        <v>3</v>
      </c>
      <c r="H950" s="10">
        <f>Source!AW352</f>
        <v>1</v>
      </c>
      <c r="I950" s="26">
        <f>ROUND((Source!AC352*Source!AW352)*Source!I352, 2)+ROUND((Source!AD352*Source!AV352)*Source!I352, 2)+ROUND((Source!AF352*Source!AV352)*Source!I352, 2)</f>
        <v>5466.34</v>
      </c>
      <c r="J950" s="10">
        <f>IF(Source!BC352&lt;&gt; 0, Source!BC352, 1)</f>
        <v>3.14</v>
      </c>
      <c r="K950" s="26">
        <f>Source!O352</f>
        <v>17164.32</v>
      </c>
      <c r="Q950">
        <f>ROUND((Source!DN352/100)*ROUND((Source!AF352*Source!AV352)*Source!I352, 2), 2)</f>
        <v>0</v>
      </c>
      <c r="R950">
        <f>Source!X352</f>
        <v>0</v>
      </c>
      <c r="S950">
        <f>ROUND((Source!DO352/100)*ROUND((Source!AF352*Source!AV352)*Source!I352, 2), 2)</f>
        <v>0</v>
      </c>
      <c r="T950">
        <f>Source!Y352</f>
        <v>0</v>
      </c>
      <c r="U950">
        <f>ROUND((175/100)*ROUND((Source!AE352*Source!AV352)*Source!I352, 2), 2)</f>
        <v>0</v>
      </c>
      <c r="V950">
        <f>ROUND((167/100)*ROUND(Source!CS352*Source!I352, 2), 2)</f>
        <v>0</v>
      </c>
      <c r="X950">
        <f>IF(Source!BI352&lt;=1,I950, 0)</f>
        <v>5466.34</v>
      </c>
      <c r="Y950">
        <f>IF(Source!BI352=2,I950, 0)</f>
        <v>0</v>
      </c>
      <c r="Z950">
        <f>IF(Source!BI352=3,I950, 0)</f>
        <v>0</v>
      </c>
      <c r="AA950">
        <f>IF(Source!BI352=4,I950, 0)</f>
        <v>0</v>
      </c>
    </row>
    <row r="951" spans="1:27" ht="14.25" x14ac:dyDescent="0.2">
      <c r="A951" s="21"/>
      <c r="B951" s="22"/>
      <c r="C951" s="22" t="s">
        <v>1040</v>
      </c>
      <c r="D951" s="23" t="s">
        <v>1041</v>
      </c>
      <c r="E951" s="10">
        <f>Source!DN351</f>
        <v>85</v>
      </c>
      <c r="F951" s="25"/>
      <c r="G951" s="24"/>
      <c r="H951" s="10"/>
      <c r="I951" s="26">
        <f>SUM(Q945:Q950)</f>
        <v>73.930000000000007</v>
      </c>
      <c r="J951" s="10">
        <f>Source!BZ351</f>
        <v>72</v>
      </c>
      <c r="K951" s="26">
        <f>SUM(R945:R950)</f>
        <v>1161.73</v>
      </c>
    </row>
    <row r="952" spans="1:27" ht="14.25" x14ac:dyDescent="0.2">
      <c r="A952" s="21"/>
      <c r="B952" s="22"/>
      <c r="C952" s="22" t="s">
        <v>1042</v>
      </c>
      <c r="D952" s="23" t="s">
        <v>1041</v>
      </c>
      <c r="E952" s="10">
        <f>Source!DO351</f>
        <v>70</v>
      </c>
      <c r="F952" s="25"/>
      <c r="G952" s="24"/>
      <c r="H952" s="10"/>
      <c r="I952" s="26">
        <f>SUM(S945:S951)</f>
        <v>60.89</v>
      </c>
      <c r="J952" s="10">
        <f>Source!CA351</f>
        <v>44</v>
      </c>
      <c r="K952" s="26">
        <f>SUM(T945:T951)</f>
        <v>709.94</v>
      </c>
    </row>
    <row r="953" spans="1:27" ht="14.25" x14ac:dyDescent="0.2">
      <c r="A953" s="21"/>
      <c r="B953" s="22"/>
      <c r="C953" s="22" t="s">
        <v>1043</v>
      </c>
      <c r="D953" s="23" t="s">
        <v>1041</v>
      </c>
      <c r="E953" s="10">
        <f>175</f>
        <v>175</v>
      </c>
      <c r="F953" s="25"/>
      <c r="G953" s="24"/>
      <c r="H953" s="10"/>
      <c r="I953" s="26">
        <f>SUM(U945:U952)</f>
        <v>9.0500000000000007</v>
      </c>
      <c r="J953" s="10">
        <f>167</f>
        <v>167</v>
      </c>
      <c r="K953" s="26">
        <f>SUM(V945:V952)</f>
        <v>8.6300000000000008</v>
      </c>
    </row>
    <row r="954" spans="1:27" ht="14.25" x14ac:dyDescent="0.2">
      <c r="A954" s="21"/>
      <c r="B954" s="22"/>
      <c r="C954" s="22" t="s">
        <v>1044</v>
      </c>
      <c r="D954" s="23" t="s">
        <v>1045</v>
      </c>
      <c r="E954" s="10">
        <f>Source!AQ351</f>
        <v>11.6</v>
      </c>
      <c r="F954" s="25"/>
      <c r="G954" s="24" t="str">
        <f>Source!DI351</f>
        <v>*1,15</v>
      </c>
      <c r="H954" s="10">
        <f>Source!AV351</f>
        <v>1</v>
      </c>
      <c r="I954" s="26">
        <f>Source!U351</f>
        <v>7.4917439999999988</v>
      </c>
      <c r="J954" s="10"/>
      <c r="K954" s="26"/>
    </row>
    <row r="955" spans="1:27" ht="15" x14ac:dyDescent="0.25">
      <c r="A955" s="30"/>
      <c r="B955" s="30"/>
      <c r="C955" s="30"/>
      <c r="D955" s="30"/>
      <c r="E955" s="30"/>
      <c r="F955" s="30"/>
      <c r="G955" s="30"/>
      <c r="H955" s="39">
        <f>I946+I947+I949+I951+I952+I953+SUM(I950:I950)</f>
        <v>5864.13</v>
      </c>
      <c r="I955" s="39"/>
      <c r="J955" s="39">
        <f>K946+K947+K949+K951+K952+K953+SUM(K950:K950)</f>
        <v>21613.510000000002</v>
      </c>
      <c r="K955" s="39"/>
      <c r="O955" s="29">
        <f>I946+I947+I949+I951+I952+I953+SUM(I950:I950)</f>
        <v>5864.13</v>
      </c>
      <c r="P955" s="29">
        <f>K946+K947+K949+K951+K952+K953+SUM(K950:K950)</f>
        <v>21613.510000000002</v>
      </c>
      <c r="X955">
        <f>IF(Source!BI351&lt;=1,I946+I947+I949+I951+I952+I953-0, 0)</f>
        <v>397.79</v>
      </c>
      <c r="Y955">
        <f>IF(Source!BI351=2,I946+I947+I949+I951+I952+I953-0, 0)</f>
        <v>0</v>
      </c>
      <c r="Z955">
        <f>IF(Source!BI351=3,I946+I947+I949+I951+I952+I953-0, 0)</f>
        <v>0</v>
      </c>
      <c r="AA955">
        <f>IF(Source!BI351=4,I946+I947+I949+I951+I952+I953,0)</f>
        <v>0</v>
      </c>
    </row>
    <row r="956" spans="1:27" ht="71.25" x14ac:dyDescent="0.2">
      <c r="A956" s="21" t="str">
        <f>Source!E353</f>
        <v>87</v>
      </c>
      <c r="B956" s="22" t="str">
        <f>Source!F353</f>
        <v>3.11-43-2</v>
      </c>
      <c r="C956" s="22" t="str">
        <f>Source!G353</f>
        <v>Устройство покрытий лестничных площадок из керамических крупноразмерных плиток типа керамогранит на клее из сухих смесей с затиркой швов</v>
      </c>
      <c r="D956" s="23" t="str">
        <f>Source!H353</f>
        <v>100 м2</v>
      </c>
      <c r="E956" s="10">
        <f>Source!I353</f>
        <v>1.1000000000000001</v>
      </c>
      <c r="F956" s="25"/>
      <c r="G956" s="24"/>
      <c r="H956" s="10"/>
      <c r="I956" s="26"/>
      <c r="J956" s="10"/>
      <c r="K956" s="26"/>
      <c r="Q956">
        <f>ROUND((Source!DN353/100)*ROUND((Source!AF353*Source!AV353)*Source!I353, 2), 2)</f>
        <v>4843.76</v>
      </c>
      <c r="R956">
        <f>Source!X353</f>
        <v>77756.36</v>
      </c>
      <c r="S956">
        <f>ROUND((Source!DO353/100)*ROUND((Source!AF353*Source!AV353)*Source!I353, 2), 2)</f>
        <v>3260.22</v>
      </c>
      <c r="T956">
        <f>Source!Y353</f>
        <v>38014.22</v>
      </c>
      <c r="U956">
        <f>ROUND((175/100)*ROUND((Source!AE353*Source!AV353)*Source!I353, 2), 2)</f>
        <v>89.01</v>
      </c>
      <c r="V956">
        <f>ROUND((167/100)*ROUND(Source!CS353*Source!I353, 2), 2)</f>
        <v>84.94</v>
      </c>
    </row>
    <row r="957" spans="1:27" ht="14.25" x14ac:dyDescent="0.2">
      <c r="A957" s="21"/>
      <c r="B957" s="22"/>
      <c r="C957" s="22" t="s">
        <v>1036</v>
      </c>
      <c r="D957" s="23"/>
      <c r="E957" s="10"/>
      <c r="F957" s="25">
        <f>Source!AO353</f>
        <v>3681.79</v>
      </c>
      <c r="G957" s="24" t="str">
        <f>Source!DG353</f>
        <v>*1,15</v>
      </c>
      <c r="H957" s="10">
        <f>Source!AV353</f>
        <v>1</v>
      </c>
      <c r="I957" s="26">
        <f>ROUND((Source!AF353*Source!AV353)*Source!I353, 2)</f>
        <v>4657.46</v>
      </c>
      <c r="J957" s="10">
        <f>IF(Source!BA353&lt;&gt; 0, Source!BA353, 1)</f>
        <v>18.55</v>
      </c>
      <c r="K957" s="26">
        <f>Source!S353</f>
        <v>86395.96</v>
      </c>
      <c r="W957">
        <f>I957</f>
        <v>4657.46</v>
      </c>
    </row>
    <row r="958" spans="1:27" ht="14.25" x14ac:dyDescent="0.2">
      <c r="A958" s="21"/>
      <c r="B958" s="22"/>
      <c r="C958" s="22" t="s">
        <v>1037</v>
      </c>
      <c r="D958" s="23"/>
      <c r="E958" s="10"/>
      <c r="F958" s="25">
        <f>Source!AM353</f>
        <v>274.47000000000003</v>
      </c>
      <c r="G958" s="24" t="str">
        <f>Source!DE353</f>
        <v>*1,25</v>
      </c>
      <c r="H958" s="10">
        <f>Source!AV353</f>
        <v>1</v>
      </c>
      <c r="I958" s="26">
        <f>ROUND((Source!AD353*Source!AV353)*Source!I353, 2)</f>
        <v>377.4</v>
      </c>
      <c r="J958" s="10">
        <f>IF(Source!BB353&lt;&gt; 0, Source!BB353, 1)</f>
        <v>6.28</v>
      </c>
      <c r="K958" s="26">
        <f>Source!Q353</f>
        <v>2370.0500000000002</v>
      </c>
    </row>
    <row r="959" spans="1:27" ht="14.25" x14ac:dyDescent="0.2">
      <c r="A959" s="21"/>
      <c r="B959" s="22"/>
      <c r="C959" s="22" t="s">
        <v>1038</v>
      </c>
      <c r="D959" s="23"/>
      <c r="E959" s="10"/>
      <c r="F959" s="25">
        <f>Source!AN353</f>
        <v>36.99</v>
      </c>
      <c r="G959" s="24" t="str">
        <f>Source!DF353</f>
        <v>*1,25</v>
      </c>
      <c r="H959" s="10">
        <f>Source!AV353</f>
        <v>1</v>
      </c>
      <c r="I959" s="27">
        <f>ROUND((Source!AE353*Source!AV353)*Source!I353, 2)</f>
        <v>50.86</v>
      </c>
      <c r="J959" s="10">
        <f>IF(Source!BS353&lt;&gt; 0, Source!BS353, 1)</f>
        <v>1</v>
      </c>
      <c r="K959" s="27">
        <f>Source!R353</f>
        <v>50.86</v>
      </c>
      <c r="W959">
        <f>I959</f>
        <v>50.86</v>
      </c>
    </row>
    <row r="960" spans="1:27" ht="14.25" x14ac:dyDescent="0.2">
      <c r="A960" s="21"/>
      <c r="B960" s="22"/>
      <c r="C960" s="22" t="s">
        <v>1039</v>
      </c>
      <c r="D960" s="23"/>
      <c r="E960" s="10"/>
      <c r="F960" s="25">
        <f>Source!AL353</f>
        <v>897.74</v>
      </c>
      <c r="G960" s="24" t="str">
        <f>Source!DD353</f>
        <v/>
      </c>
      <c r="H960" s="10">
        <f>Source!AW353</f>
        <v>1</v>
      </c>
      <c r="I960" s="26">
        <f>ROUND((Source!AC353*Source!AW353)*Source!I353, 2)</f>
        <v>987.51</v>
      </c>
      <c r="J960" s="10">
        <f>IF(Source!BC353&lt;&gt; 0, Source!BC353, 1)</f>
        <v>1.19</v>
      </c>
      <c r="K960" s="26">
        <f>Source!P353</f>
        <v>1175.1400000000001</v>
      </c>
    </row>
    <row r="961" spans="1:27" ht="28.5" x14ac:dyDescent="0.2">
      <c r="A961" s="21" t="str">
        <f>Source!E354</f>
        <v>87,1</v>
      </c>
      <c r="B961" s="22" t="str">
        <f>Source!F354</f>
        <v>1.3-2-137</v>
      </c>
      <c r="C961" s="22" t="str">
        <f>Source!G354</f>
        <v>Смеси сухие для заполнения швов между плитками, белые</v>
      </c>
      <c r="D961" s="23" t="str">
        <f>Source!H354</f>
        <v>т</v>
      </c>
      <c r="E961" s="10">
        <f>Source!I354</f>
        <v>6.6000000000000003E-2</v>
      </c>
      <c r="F961" s="25">
        <f>Source!AK354</f>
        <v>17999.07</v>
      </c>
      <c r="G961" s="28" t="s">
        <v>3</v>
      </c>
      <c r="H961" s="10">
        <f>Source!AW354</f>
        <v>1</v>
      </c>
      <c r="I961" s="26">
        <f>ROUND((Source!AC354*Source!AW354)*Source!I354, 2)+ROUND((Source!AD354*Source!AV354)*Source!I354, 2)+ROUND((Source!AF354*Source!AV354)*Source!I354, 2)</f>
        <v>1187.94</v>
      </c>
      <c r="J961" s="10">
        <f>IF(Source!BC354&lt;&gt; 0, Source!BC354, 1)</f>
        <v>1.23</v>
      </c>
      <c r="K961" s="26">
        <f>Source!O354</f>
        <v>1461.16</v>
      </c>
      <c r="Q961">
        <f>ROUND((Source!DN354/100)*ROUND((Source!AF354*Source!AV354)*Source!I354, 2), 2)</f>
        <v>0</v>
      </c>
      <c r="R961">
        <f>Source!X354</f>
        <v>0</v>
      </c>
      <c r="S961">
        <f>ROUND((Source!DO354/100)*ROUND((Source!AF354*Source!AV354)*Source!I354, 2), 2)</f>
        <v>0</v>
      </c>
      <c r="T961">
        <f>Source!Y354</f>
        <v>0</v>
      </c>
      <c r="U961">
        <f>ROUND((175/100)*ROUND((Source!AE354*Source!AV354)*Source!I354, 2), 2)</f>
        <v>0</v>
      </c>
      <c r="V961">
        <f>ROUND((167/100)*ROUND(Source!CS354*Source!I354, 2), 2)</f>
        <v>0</v>
      </c>
      <c r="X961">
        <f>IF(Source!BI354&lt;=1,I961, 0)</f>
        <v>1187.94</v>
      </c>
      <c r="Y961">
        <f>IF(Source!BI354=2,I961, 0)</f>
        <v>0</v>
      </c>
      <c r="Z961">
        <f>IF(Source!BI354=3,I961, 0)</f>
        <v>0</v>
      </c>
      <c r="AA961">
        <f>IF(Source!BI354=4,I961, 0)</f>
        <v>0</v>
      </c>
    </row>
    <row r="962" spans="1:27" ht="71.25" x14ac:dyDescent="0.2">
      <c r="A962" s="21" t="str">
        <f>Source!E355</f>
        <v>87,2</v>
      </c>
      <c r="B962" s="22" t="str">
        <f>Source!F355</f>
        <v>1.3-2-36</v>
      </c>
      <c r="C962" s="22" t="str">
        <f>Source!G355</f>
        <v>Смеси сухие цементно-песчаные, клеевые, высокоадгезионные для плиточных работ, В12,5 (М150), F50, крупность заполнителя не более 0,5 мм</v>
      </c>
      <c r="D962" s="23" t="str">
        <f>Source!H355</f>
        <v>т</v>
      </c>
      <c r="E962" s="10">
        <f>Source!I355</f>
        <v>1.0197000000000001</v>
      </c>
      <c r="F962" s="25">
        <f>Source!AK355</f>
        <v>3374.81</v>
      </c>
      <c r="G962" s="28" t="s">
        <v>3</v>
      </c>
      <c r="H962" s="10">
        <f>Source!AW355</f>
        <v>1</v>
      </c>
      <c r="I962" s="26">
        <f>ROUND((Source!AC355*Source!AW355)*Source!I355, 2)+ROUND((Source!AD355*Source!AV355)*Source!I355, 2)+ROUND((Source!AF355*Source!AV355)*Source!I355, 2)</f>
        <v>3441.29</v>
      </c>
      <c r="J962" s="10">
        <f>IF(Source!BC355&lt;&gt; 0, Source!BC355, 1)</f>
        <v>4.4000000000000004</v>
      </c>
      <c r="K962" s="26">
        <f>Source!O355</f>
        <v>15141.69</v>
      </c>
      <c r="Q962">
        <f>ROUND((Source!DN355/100)*ROUND((Source!AF355*Source!AV355)*Source!I355, 2), 2)</f>
        <v>0</v>
      </c>
      <c r="R962">
        <f>Source!X355</f>
        <v>0</v>
      </c>
      <c r="S962">
        <f>ROUND((Source!DO355/100)*ROUND((Source!AF355*Source!AV355)*Source!I355, 2), 2)</f>
        <v>0</v>
      </c>
      <c r="T962">
        <f>Source!Y355</f>
        <v>0</v>
      </c>
      <c r="U962">
        <f>ROUND((175/100)*ROUND((Source!AE355*Source!AV355)*Source!I355, 2), 2)</f>
        <v>0</v>
      </c>
      <c r="V962">
        <f>ROUND((167/100)*ROUND(Source!CS355*Source!I355, 2), 2)</f>
        <v>0</v>
      </c>
      <c r="X962">
        <f>IF(Source!BI355&lt;=1,I962, 0)</f>
        <v>3441.29</v>
      </c>
      <c r="Y962">
        <f>IF(Source!BI355=2,I962, 0)</f>
        <v>0</v>
      </c>
      <c r="Z962">
        <f>IF(Source!BI355=3,I962, 0)</f>
        <v>0</v>
      </c>
      <c r="AA962">
        <f>IF(Source!BI355=4,I962, 0)</f>
        <v>0</v>
      </c>
    </row>
    <row r="963" spans="1:27" ht="42.75" x14ac:dyDescent="0.2">
      <c r="A963" s="21" t="str">
        <f>Source!E356</f>
        <v>87,3</v>
      </c>
      <c r="B963" s="22" t="str">
        <f>Source!F356</f>
        <v>1.5-3-492</v>
      </c>
      <c r="C963" s="22" t="str">
        <f>Source!G356</f>
        <v>Плиты бетонные тротуарные тактильные, толщина 80 мм, цвет серый</v>
      </c>
      <c r="D963" s="23" t="str">
        <f>Source!H356</f>
        <v>м2</v>
      </c>
      <c r="E963" s="10">
        <f>Source!I356</f>
        <v>112.2</v>
      </c>
      <c r="F963" s="25">
        <f>Source!AK356</f>
        <v>227.22</v>
      </c>
      <c r="G963" s="28" t="s">
        <v>3</v>
      </c>
      <c r="H963" s="10">
        <f>Source!AW356</f>
        <v>1</v>
      </c>
      <c r="I963" s="26">
        <f>ROUND((Source!AC356*Source!AW356)*Source!I356, 2)+ROUND((Source!AD356*Source!AV356)*Source!I356, 2)+ROUND((Source!AF356*Source!AV356)*Source!I356, 2)</f>
        <v>25494.080000000002</v>
      </c>
      <c r="J963" s="10">
        <f>IF(Source!BC356&lt;&gt; 0, Source!BC356, 1)</f>
        <v>3.41</v>
      </c>
      <c r="K963" s="26">
        <f>Source!O356</f>
        <v>86934.83</v>
      </c>
      <c r="Q963">
        <f>ROUND((Source!DN356/100)*ROUND((Source!AF356*Source!AV356)*Source!I356, 2), 2)</f>
        <v>0</v>
      </c>
      <c r="R963">
        <f>Source!X356</f>
        <v>0</v>
      </c>
      <c r="S963">
        <f>ROUND((Source!DO356/100)*ROUND((Source!AF356*Source!AV356)*Source!I356, 2), 2)</f>
        <v>0</v>
      </c>
      <c r="T963">
        <f>Source!Y356</f>
        <v>0</v>
      </c>
      <c r="U963">
        <f>ROUND((175/100)*ROUND((Source!AE356*Source!AV356)*Source!I356, 2), 2)</f>
        <v>0</v>
      </c>
      <c r="V963">
        <f>ROUND((167/100)*ROUND(Source!CS356*Source!I356, 2), 2)</f>
        <v>0</v>
      </c>
      <c r="X963">
        <f>IF(Source!BI356&lt;=1,I963, 0)</f>
        <v>25494.080000000002</v>
      </c>
      <c r="Y963">
        <f>IF(Source!BI356=2,I963, 0)</f>
        <v>0</v>
      </c>
      <c r="Z963">
        <f>IF(Source!BI356=3,I963, 0)</f>
        <v>0</v>
      </c>
      <c r="AA963">
        <f>IF(Source!BI356=4,I963, 0)</f>
        <v>0</v>
      </c>
    </row>
    <row r="964" spans="1:27" ht="14.25" x14ac:dyDescent="0.2">
      <c r="A964" s="21"/>
      <c r="B964" s="22"/>
      <c r="C964" s="22" t="s">
        <v>1040</v>
      </c>
      <c r="D964" s="23" t="s">
        <v>1041</v>
      </c>
      <c r="E964" s="10">
        <f>Source!DN353</f>
        <v>104</v>
      </c>
      <c r="F964" s="25"/>
      <c r="G964" s="24"/>
      <c r="H964" s="10"/>
      <c r="I964" s="26">
        <f>SUM(Q956:Q963)</f>
        <v>4843.76</v>
      </c>
      <c r="J964" s="10">
        <f>Source!BZ353</f>
        <v>90</v>
      </c>
      <c r="K964" s="26">
        <f>SUM(R956:R963)</f>
        <v>77756.36</v>
      </c>
    </row>
    <row r="965" spans="1:27" ht="14.25" x14ac:dyDescent="0.2">
      <c r="A965" s="21"/>
      <c r="B965" s="22"/>
      <c r="C965" s="22" t="s">
        <v>1042</v>
      </c>
      <c r="D965" s="23" t="s">
        <v>1041</v>
      </c>
      <c r="E965" s="10">
        <f>Source!DO353</f>
        <v>70</v>
      </c>
      <c r="F965" s="25"/>
      <c r="G965" s="24"/>
      <c r="H965" s="10"/>
      <c r="I965" s="26">
        <f>SUM(S956:S964)</f>
        <v>3260.22</v>
      </c>
      <c r="J965" s="10">
        <f>Source!CA353</f>
        <v>44</v>
      </c>
      <c r="K965" s="26">
        <f>SUM(T956:T964)</f>
        <v>38014.22</v>
      </c>
    </row>
    <row r="966" spans="1:27" ht="14.25" x14ac:dyDescent="0.2">
      <c r="A966" s="21"/>
      <c r="B966" s="22"/>
      <c r="C966" s="22" t="s">
        <v>1043</v>
      </c>
      <c r="D966" s="23" t="s">
        <v>1041</v>
      </c>
      <c r="E966" s="10">
        <f>175</f>
        <v>175</v>
      </c>
      <c r="F966" s="25"/>
      <c r="G966" s="24"/>
      <c r="H966" s="10"/>
      <c r="I966" s="26">
        <f>SUM(U956:U965)</f>
        <v>89.01</v>
      </c>
      <c r="J966" s="10">
        <f>167</f>
        <v>167</v>
      </c>
      <c r="K966" s="26">
        <f>SUM(V956:V965)</f>
        <v>84.94</v>
      </c>
    </row>
    <row r="967" spans="1:27" ht="14.25" x14ac:dyDescent="0.2">
      <c r="A967" s="21"/>
      <c r="B967" s="22"/>
      <c r="C967" s="22" t="s">
        <v>1044</v>
      </c>
      <c r="D967" s="23" t="s">
        <v>1045</v>
      </c>
      <c r="E967" s="10">
        <f>Source!AQ353</f>
        <v>317.12</v>
      </c>
      <c r="F967" s="25"/>
      <c r="G967" s="24" t="str">
        <f>Source!DI353</f>
        <v>*1,15</v>
      </c>
      <c r="H967" s="10">
        <f>Source!AV353</f>
        <v>1</v>
      </c>
      <c r="I967" s="26">
        <f>Source!U353</f>
        <v>401.15680000000003</v>
      </c>
      <c r="J967" s="10"/>
      <c r="K967" s="26"/>
    </row>
    <row r="968" spans="1:27" ht="15" x14ac:dyDescent="0.25">
      <c r="A968" s="30"/>
      <c r="B968" s="30"/>
      <c r="C968" s="30"/>
      <c r="D968" s="30"/>
      <c r="E968" s="30"/>
      <c r="F968" s="30"/>
      <c r="G968" s="30"/>
      <c r="H968" s="39">
        <f>I957+I958+I960+I964+I965+I966+SUM(I961:I963)</f>
        <v>44338.67</v>
      </c>
      <c r="I968" s="39"/>
      <c r="J968" s="39">
        <f>K957+K958+K960+K964+K965+K966+SUM(K961:K963)</f>
        <v>309334.35000000003</v>
      </c>
      <c r="K968" s="39"/>
      <c r="O968" s="29">
        <f>I957+I958+I960+I964+I965+I966+SUM(I961:I963)</f>
        <v>44338.67</v>
      </c>
      <c r="P968" s="29">
        <f>K957+K958+K960+K964+K965+K966+SUM(K961:K963)</f>
        <v>309334.35000000003</v>
      </c>
      <c r="X968">
        <f>IF(Source!BI353&lt;=1,I957+I958+I960+I964+I965+I966-0, 0)</f>
        <v>14215.36</v>
      </c>
      <c r="Y968">
        <f>IF(Source!BI353=2,I957+I958+I960+I964+I965+I966-0, 0)</f>
        <v>0</v>
      </c>
      <c r="Z968">
        <f>IF(Source!BI353=3,I957+I958+I960+I964+I965+I966-0, 0)</f>
        <v>0</v>
      </c>
      <c r="AA968">
        <f>IF(Source!BI353=4,I957+I958+I960+I964+I965+I966,0)</f>
        <v>0</v>
      </c>
    </row>
    <row r="969" spans="1:27" ht="71.25" x14ac:dyDescent="0.2">
      <c r="A969" s="21" t="str">
        <f>Source!E357</f>
        <v>88</v>
      </c>
      <c r="B969" s="22" t="str">
        <f>Source!F357</f>
        <v>3.11-43-3</v>
      </c>
      <c r="C969" s="22" t="str">
        <f>Source!G357</f>
        <v>Устройство покрытий лестничных маршей из керамических крупноразмерных плиток типа керамогранит на клее из сухих смесей с затиркой швов</v>
      </c>
      <c r="D969" s="23" t="str">
        <f>Source!H357</f>
        <v>100 м2</v>
      </c>
      <c r="E969" s="10">
        <f>Source!I357</f>
        <v>0.98</v>
      </c>
      <c r="F969" s="25"/>
      <c r="G969" s="24"/>
      <c r="H969" s="10"/>
      <c r="I969" s="26"/>
      <c r="J969" s="10"/>
      <c r="K969" s="26"/>
      <c r="Q969">
        <f>ROUND((Source!DN357/100)*ROUND((Source!AF357*Source!AV357)*Source!I357, 2), 2)</f>
        <v>6719.3</v>
      </c>
      <c r="R969">
        <f>Source!X357</f>
        <v>107864.15</v>
      </c>
      <c r="S969">
        <f>ROUND((Source!DO357/100)*ROUND((Source!AF357*Source!AV357)*Source!I357, 2), 2)</f>
        <v>4522.6099999999997</v>
      </c>
      <c r="T969">
        <f>Source!Y357</f>
        <v>52733.59</v>
      </c>
      <c r="U969">
        <f>ROUND((175/100)*ROUND((Source!AE357*Source!AV357)*Source!I357, 2), 2)</f>
        <v>181.63</v>
      </c>
      <c r="V969">
        <f>ROUND((167/100)*ROUND(Source!CS357*Source!I357, 2), 2)</f>
        <v>173.33</v>
      </c>
    </row>
    <row r="970" spans="1:27" ht="14.25" x14ac:dyDescent="0.2">
      <c r="A970" s="21"/>
      <c r="B970" s="22"/>
      <c r="C970" s="22" t="s">
        <v>1036</v>
      </c>
      <c r="D970" s="23"/>
      <c r="E970" s="10"/>
      <c r="F970" s="25">
        <f>Source!AO357</f>
        <v>5732.8</v>
      </c>
      <c r="G970" s="24" t="str">
        <f>Source!DG357</f>
        <v>*1,15</v>
      </c>
      <c r="H970" s="10">
        <f>Source!AV357</f>
        <v>1</v>
      </c>
      <c r="I970" s="26">
        <f>ROUND((Source!AF357*Source!AV357)*Source!I357, 2)</f>
        <v>6460.87</v>
      </c>
      <c r="J970" s="10">
        <f>IF(Source!BA357&lt;&gt; 0, Source!BA357, 1)</f>
        <v>18.55</v>
      </c>
      <c r="K970" s="26">
        <f>Source!S357</f>
        <v>119849.06</v>
      </c>
      <c r="W970">
        <f>I970</f>
        <v>6460.87</v>
      </c>
    </row>
    <row r="971" spans="1:27" ht="14.25" x14ac:dyDescent="0.2">
      <c r="A971" s="21"/>
      <c r="B971" s="22"/>
      <c r="C971" s="22" t="s">
        <v>1037</v>
      </c>
      <c r="D971" s="23"/>
      <c r="E971" s="10"/>
      <c r="F971" s="25">
        <f>Source!AM357</f>
        <v>410.98</v>
      </c>
      <c r="G971" s="24" t="str">
        <f>Source!DE357</f>
        <v>*1,25</v>
      </c>
      <c r="H971" s="10">
        <f>Source!AV357</f>
        <v>1</v>
      </c>
      <c r="I971" s="26">
        <f>ROUND((Source!AD357*Source!AV357)*Source!I357, 2)</f>
        <v>503.45</v>
      </c>
      <c r="J971" s="10">
        <f>IF(Source!BB357&lt;&gt; 0, Source!BB357, 1)</f>
        <v>7.47</v>
      </c>
      <c r="K971" s="26">
        <f>Source!Q357</f>
        <v>3760.78</v>
      </c>
    </row>
    <row r="972" spans="1:27" ht="14.25" x14ac:dyDescent="0.2">
      <c r="A972" s="21"/>
      <c r="B972" s="22"/>
      <c r="C972" s="22" t="s">
        <v>1038</v>
      </c>
      <c r="D972" s="23"/>
      <c r="E972" s="10"/>
      <c r="F972" s="25">
        <f>Source!AN357</f>
        <v>84.73</v>
      </c>
      <c r="G972" s="24" t="str">
        <f>Source!DF357</f>
        <v>*1,25</v>
      </c>
      <c r="H972" s="10">
        <f>Source!AV357</f>
        <v>1</v>
      </c>
      <c r="I972" s="27">
        <f>ROUND((Source!AE357*Source!AV357)*Source!I357, 2)</f>
        <v>103.79</v>
      </c>
      <c r="J972" s="10">
        <f>IF(Source!BS357&lt;&gt; 0, Source!BS357, 1)</f>
        <v>1</v>
      </c>
      <c r="K972" s="27">
        <f>Source!R357</f>
        <v>103.79</v>
      </c>
      <c r="W972">
        <f>I972</f>
        <v>103.79</v>
      </c>
    </row>
    <row r="973" spans="1:27" ht="14.25" x14ac:dyDescent="0.2">
      <c r="A973" s="21"/>
      <c r="B973" s="22"/>
      <c r="C973" s="22" t="s">
        <v>1039</v>
      </c>
      <c r="D973" s="23"/>
      <c r="E973" s="10"/>
      <c r="F973" s="25">
        <f>Source!AL357</f>
        <v>899.44</v>
      </c>
      <c r="G973" s="24" t="str">
        <f>Source!DD357</f>
        <v/>
      </c>
      <c r="H973" s="10">
        <f>Source!AW357</f>
        <v>1</v>
      </c>
      <c r="I973" s="26">
        <f>ROUND((Source!AC357*Source!AW357)*Source!I357, 2)</f>
        <v>881.45</v>
      </c>
      <c r="J973" s="10">
        <f>IF(Source!BC357&lt;&gt; 0, Source!BC357, 1)</f>
        <v>1.2</v>
      </c>
      <c r="K973" s="26">
        <f>Source!P357</f>
        <v>1057.74</v>
      </c>
    </row>
    <row r="974" spans="1:27" ht="28.5" x14ac:dyDescent="0.2">
      <c r="A974" s="21" t="str">
        <f>Source!E358</f>
        <v>88,1</v>
      </c>
      <c r="B974" s="22" t="str">
        <f>Source!F358</f>
        <v>1.3-2-137</v>
      </c>
      <c r="C974" s="22" t="str">
        <f>Source!G358</f>
        <v>Смеси сухие для заполнения швов между плитками, белые</v>
      </c>
      <c r="D974" s="23" t="str">
        <f>Source!H358</f>
        <v>т</v>
      </c>
      <c r="E974" s="10">
        <f>Source!I358</f>
        <v>5.8799999999999998E-2</v>
      </c>
      <c r="F974" s="25">
        <f>Source!AK358</f>
        <v>17999.07</v>
      </c>
      <c r="G974" s="28" t="s">
        <v>3</v>
      </c>
      <c r="H974" s="10">
        <f>Source!AW358</f>
        <v>1</v>
      </c>
      <c r="I974" s="26">
        <f>ROUND((Source!AC358*Source!AW358)*Source!I358, 2)+ROUND((Source!AD358*Source!AV358)*Source!I358, 2)+ROUND((Source!AF358*Source!AV358)*Source!I358, 2)</f>
        <v>1058.3499999999999</v>
      </c>
      <c r="J974" s="10">
        <f>IF(Source!BC358&lt;&gt; 0, Source!BC358, 1)</f>
        <v>1.23</v>
      </c>
      <c r="K974" s="26">
        <f>Source!O358</f>
        <v>1301.76</v>
      </c>
      <c r="Q974">
        <f>ROUND((Source!DN358/100)*ROUND((Source!AF358*Source!AV358)*Source!I358, 2), 2)</f>
        <v>0</v>
      </c>
      <c r="R974">
        <f>Source!X358</f>
        <v>0</v>
      </c>
      <c r="S974">
        <f>ROUND((Source!DO358/100)*ROUND((Source!AF358*Source!AV358)*Source!I358, 2), 2)</f>
        <v>0</v>
      </c>
      <c r="T974">
        <f>Source!Y358</f>
        <v>0</v>
      </c>
      <c r="U974">
        <f>ROUND((175/100)*ROUND((Source!AE358*Source!AV358)*Source!I358, 2), 2)</f>
        <v>0</v>
      </c>
      <c r="V974">
        <f>ROUND((167/100)*ROUND(Source!CS358*Source!I358, 2), 2)</f>
        <v>0</v>
      </c>
      <c r="X974">
        <f>IF(Source!BI358&lt;=1,I974, 0)</f>
        <v>1058.3499999999999</v>
      </c>
      <c r="Y974">
        <f>IF(Source!BI358=2,I974, 0)</f>
        <v>0</v>
      </c>
      <c r="Z974">
        <f>IF(Source!BI358=3,I974, 0)</f>
        <v>0</v>
      </c>
      <c r="AA974">
        <f>IF(Source!BI358=4,I974, 0)</f>
        <v>0</v>
      </c>
    </row>
    <row r="975" spans="1:27" ht="71.25" x14ac:dyDescent="0.2">
      <c r="A975" s="21" t="str">
        <f>Source!E359</f>
        <v>88,2</v>
      </c>
      <c r="B975" s="22" t="str">
        <f>Source!F359</f>
        <v>1.3-2-36</v>
      </c>
      <c r="C975" s="22" t="str">
        <f>Source!G359</f>
        <v>Смеси сухие цементно-песчаные, клеевые, высокоадгезионные для плиточных работ, В12,5 (М150), F50, крупность заполнителя не более 0,5 мм</v>
      </c>
      <c r="D975" s="23" t="str">
        <f>Source!H359</f>
        <v>т</v>
      </c>
      <c r="E975" s="10">
        <f>Source!I359</f>
        <v>0.80752000000000002</v>
      </c>
      <c r="F975" s="25">
        <f>Source!AK359</f>
        <v>3374.81</v>
      </c>
      <c r="G975" s="28" t="s">
        <v>3</v>
      </c>
      <c r="H975" s="10">
        <f>Source!AW359</f>
        <v>1</v>
      </c>
      <c r="I975" s="26">
        <f>ROUND((Source!AC359*Source!AW359)*Source!I359, 2)+ROUND((Source!AD359*Source!AV359)*Source!I359, 2)+ROUND((Source!AF359*Source!AV359)*Source!I359, 2)</f>
        <v>2725.23</v>
      </c>
      <c r="J975" s="10">
        <f>IF(Source!BC359&lt;&gt; 0, Source!BC359, 1)</f>
        <v>4.4000000000000004</v>
      </c>
      <c r="K975" s="26">
        <f>Source!O359</f>
        <v>11991</v>
      </c>
      <c r="Q975">
        <f>ROUND((Source!DN359/100)*ROUND((Source!AF359*Source!AV359)*Source!I359, 2), 2)</f>
        <v>0</v>
      </c>
      <c r="R975">
        <f>Source!X359</f>
        <v>0</v>
      </c>
      <c r="S975">
        <f>ROUND((Source!DO359/100)*ROUND((Source!AF359*Source!AV359)*Source!I359, 2), 2)</f>
        <v>0</v>
      </c>
      <c r="T975">
        <f>Source!Y359</f>
        <v>0</v>
      </c>
      <c r="U975">
        <f>ROUND((175/100)*ROUND((Source!AE359*Source!AV359)*Source!I359, 2), 2)</f>
        <v>0</v>
      </c>
      <c r="V975">
        <f>ROUND((167/100)*ROUND(Source!CS359*Source!I359, 2), 2)</f>
        <v>0</v>
      </c>
      <c r="X975">
        <f>IF(Source!BI359&lt;=1,I975, 0)</f>
        <v>2725.23</v>
      </c>
      <c r="Y975">
        <f>IF(Source!BI359=2,I975, 0)</f>
        <v>0</v>
      </c>
      <c r="Z975">
        <f>IF(Source!BI359=3,I975, 0)</f>
        <v>0</v>
      </c>
      <c r="AA975">
        <f>IF(Source!BI359=4,I975, 0)</f>
        <v>0</v>
      </c>
    </row>
    <row r="976" spans="1:27" ht="42.75" x14ac:dyDescent="0.2">
      <c r="A976" s="21" t="str">
        <f>Source!E360</f>
        <v>88,3</v>
      </c>
      <c r="B976" s="22" t="str">
        <f>Source!F360</f>
        <v>1.5-3-492</v>
      </c>
      <c r="C976" s="22" t="str">
        <f>Source!G360</f>
        <v>Плиты бетонные тротуарные тактильные, толщина 80 мм, цвет серый</v>
      </c>
      <c r="D976" s="23" t="str">
        <f>Source!H360</f>
        <v>м2</v>
      </c>
      <c r="E976" s="10">
        <f>Source!I360</f>
        <v>109.76</v>
      </c>
      <c r="F976" s="25">
        <f>Source!AK360</f>
        <v>227.22</v>
      </c>
      <c r="G976" s="28" t="s">
        <v>3</v>
      </c>
      <c r="H976" s="10">
        <f>Source!AW360</f>
        <v>1</v>
      </c>
      <c r="I976" s="26">
        <f>ROUND((Source!AC360*Source!AW360)*Source!I360, 2)+ROUND((Source!AD360*Source!AV360)*Source!I360, 2)+ROUND((Source!AF360*Source!AV360)*Source!I360, 2)</f>
        <v>24939.67</v>
      </c>
      <c r="J976" s="10">
        <f>IF(Source!BC360&lt;&gt; 0, Source!BC360, 1)</f>
        <v>3.41</v>
      </c>
      <c r="K976" s="26">
        <f>Source!O360</f>
        <v>85044.27</v>
      </c>
      <c r="Q976">
        <f>ROUND((Source!DN360/100)*ROUND((Source!AF360*Source!AV360)*Source!I360, 2), 2)</f>
        <v>0</v>
      </c>
      <c r="R976">
        <f>Source!X360</f>
        <v>0</v>
      </c>
      <c r="S976">
        <f>ROUND((Source!DO360/100)*ROUND((Source!AF360*Source!AV360)*Source!I360, 2), 2)</f>
        <v>0</v>
      </c>
      <c r="T976">
        <f>Source!Y360</f>
        <v>0</v>
      </c>
      <c r="U976">
        <f>ROUND((175/100)*ROUND((Source!AE360*Source!AV360)*Source!I360, 2), 2)</f>
        <v>0</v>
      </c>
      <c r="V976">
        <f>ROUND((167/100)*ROUND(Source!CS360*Source!I360, 2), 2)</f>
        <v>0</v>
      </c>
      <c r="X976">
        <f>IF(Source!BI360&lt;=1,I976, 0)</f>
        <v>24939.67</v>
      </c>
      <c r="Y976">
        <f>IF(Source!BI360=2,I976, 0)</f>
        <v>0</v>
      </c>
      <c r="Z976">
        <f>IF(Source!BI360=3,I976, 0)</f>
        <v>0</v>
      </c>
      <c r="AA976">
        <f>IF(Source!BI360=4,I976, 0)</f>
        <v>0</v>
      </c>
    </row>
    <row r="977" spans="1:27" ht="14.25" x14ac:dyDescent="0.2">
      <c r="A977" s="21"/>
      <c r="B977" s="22"/>
      <c r="C977" s="22" t="s">
        <v>1040</v>
      </c>
      <c r="D977" s="23" t="s">
        <v>1041</v>
      </c>
      <c r="E977" s="10">
        <f>Source!DN357</f>
        <v>104</v>
      </c>
      <c r="F977" s="25"/>
      <c r="G977" s="24"/>
      <c r="H977" s="10"/>
      <c r="I977" s="26">
        <f>SUM(Q969:Q976)</f>
        <v>6719.3</v>
      </c>
      <c r="J977" s="10">
        <f>Source!BZ357</f>
        <v>90</v>
      </c>
      <c r="K977" s="26">
        <f>SUM(R969:R976)</f>
        <v>107864.15</v>
      </c>
    </row>
    <row r="978" spans="1:27" ht="14.25" x14ac:dyDescent="0.2">
      <c r="A978" s="21"/>
      <c r="B978" s="22"/>
      <c r="C978" s="22" t="s">
        <v>1042</v>
      </c>
      <c r="D978" s="23" t="s">
        <v>1041</v>
      </c>
      <c r="E978" s="10">
        <f>Source!DO357</f>
        <v>70</v>
      </c>
      <c r="F978" s="25"/>
      <c r="G978" s="24"/>
      <c r="H978" s="10"/>
      <c r="I978" s="26">
        <f>SUM(S969:S977)</f>
        <v>4522.6099999999997</v>
      </c>
      <c r="J978" s="10">
        <f>Source!CA357</f>
        <v>44</v>
      </c>
      <c r="K978" s="26">
        <f>SUM(T969:T977)</f>
        <v>52733.59</v>
      </c>
    </row>
    <row r="979" spans="1:27" ht="14.25" x14ac:dyDescent="0.2">
      <c r="A979" s="21"/>
      <c r="B979" s="22"/>
      <c r="C979" s="22" t="s">
        <v>1043</v>
      </c>
      <c r="D979" s="23" t="s">
        <v>1041</v>
      </c>
      <c r="E979" s="10">
        <f>175</f>
        <v>175</v>
      </c>
      <c r="F979" s="25"/>
      <c r="G979" s="24"/>
      <c r="H979" s="10"/>
      <c r="I979" s="26">
        <f>SUM(U969:U978)</f>
        <v>181.63</v>
      </c>
      <c r="J979" s="10">
        <f>167</f>
        <v>167</v>
      </c>
      <c r="K979" s="26">
        <f>SUM(V969:V978)</f>
        <v>173.33</v>
      </c>
    </row>
    <row r="980" spans="1:27" ht="14.25" x14ac:dyDescent="0.2">
      <c r="A980" s="21"/>
      <c r="B980" s="22"/>
      <c r="C980" s="22" t="s">
        <v>1044</v>
      </c>
      <c r="D980" s="23" t="s">
        <v>1045</v>
      </c>
      <c r="E980" s="10">
        <f>Source!AQ357</f>
        <v>469.71</v>
      </c>
      <c r="F980" s="25"/>
      <c r="G980" s="24" t="str">
        <f>Source!DI357</f>
        <v>*1,15</v>
      </c>
      <c r="H980" s="10">
        <f>Source!AV357</f>
        <v>1</v>
      </c>
      <c r="I980" s="26">
        <f>Source!U357</f>
        <v>529.36316999999997</v>
      </c>
      <c r="J980" s="10"/>
      <c r="K980" s="26"/>
    </row>
    <row r="981" spans="1:27" ht="15" x14ac:dyDescent="0.25">
      <c r="A981" s="30"/>
      <c r="B981" s="30"/>
      <c r="C981" s="30"/>
      <c r="D981" s="30"/>
      <c r="E981" s="30"/>
      <c r="F981" s="30"/>
      <c r="G981" s="30"/>
      <c r="H981" s="39">
        <f>I970+I971+I973+I977+I978+I979+SUM(I974:I976)</f>
        <v>47992.56</v>
      </c>
      <c r="I981" s="39"/>
      <c r="J981" s="39">
        <f>K970+K971+K973+K977+K978+K979+SUM(K974:K976)</f>
        <v>383775.67999999993</v>
      </c>
      <c r="K981" s="39"/>
      <c r="O981" s="29">
        <f>I970+I971+I973+I977+I978+I979+SUM(I974:I976)</f>
        <v>47992.56</v>
      </c>
      <c r="P981" s="29">
        <f>K970+K971+K973+K977+K978+K979+SUM(K974:K976)</f>
        <v>383775.67999999993</v>
      </c>
      <c r="X981">
        <f>IF(Source!BI357&lt;=1,I970+I971+I973+I977+I978+I979-0, 0)</f>
        <v>19269.310000000001</v>
      </c>
      <c r="Y981">
        <f>IF(Source!BI357=2,I970+I971+I973+I977+I978+I979-0, 0)</f>
        <v>0</v>
      </c>
      <c r="Z981">
        <f>IF(Source!BI357=3,I970+I971+I973+I977+I978+I979-0, 0)</f>
        <v>0</v>
      </c>
      <c r="AA981">
        <f>IF(Source!BI357=4,I970+I971+I973+I977+I978+I979,0)</f>
        <v>0</v>
      </c>
    </row>
    <row r="982" spans="1:27" ht="42.75" x14ac:dyDescent="0.2">
      <c r="A982" s="21" t="str">
        <f>Source!E361</f>
        <v>89</v>
      </c>
      <c r="B982" s="22" t="str">
        <f>Source!F361</f>
        <v>3.8-16-1</v>
      </c>
      <c r="C982" s="22" t="str">
        <f>Source!G361</f>
        <v>Кладка наружных и внутренних кирпичных стен с воздушной прослойкой при высоте этажа до 4 м</v>
      </c>
      <c r="D982" s="23" t="str">
        <f>Source!H361</f>
        <v>1 м3 кладки</v>
      </c>
      <c r="E982" s="10">
        <f>Source!I361</f>
        <v>18.670000000000002</v>
      </c>
      <c r="F982" s="25"/>
      <c r="G982" s="24"/>
      <c r="H982" s="10"/>
      <c r="I982" s="26"/>
      <c r="J982" s="10"/>
      <c r="K982" s="26"/>
      <c r="Q982">
        <f>ROUND((Source!DN361/100)*ROUND((Source!AF361*Source!AV361)*Source!I361, 2), 2)</f>
        <v>1286.19</v>
      </c>
      <c r="R982">
        <f>Source!X361</f>
        <v>20188.349999999999</v>
      </c>
      <c r="S982">
        <f>ROUND((Source!DO361/100)*ROUND((Source!AF361*Source!AV361)*Source!I361, 2), 2)</f>
        <v>989.38</v>
      </c>
      <c r="T982">
        <f>Source!Y361</f>
        <v>11536.2</v>
      </c>
      <c r="U982">
        <f>ROUND((175/100)*ROUND((Source!AE361*Source!AV361)*Source!I361, 2), 2)</f>
        <v>0</v>
      </c>
      <c r="V982">
        <f>ROUND((167/100)*ROUND(Source!CS361*Source!I361, 2), 2)</f>
        <v>0</v>
      </c>
    </row>
    <row r="983" spans="1:27" ht="14.25" x14ac:dyDescent="0.2">
      <c r="A983" s="21"/>
      <c r="B983" s="22"/>
      <c r="C983" s="22" t="s">
        <v>1036</v>
      </c>
      <c r="D983" s="23"/>
      <c r="E983" s="10"/>
      <c r="F983" s="25">
        <f>Source!AO361</f>
        <v>65.83</v>
      </c>
      <c r="G983" s="24" t="str">
        <f>Source!DG361</f>
        <v>*1,15</v>
      </c>
      <c r="H983" s="10">
        <f>Source!AV361</f>
        <v>1</v>
      </c>
      <c r="I983" s="26">
        <f>ROUND((Source!AF361*Source!AV361)*Source!I361, 2)</f>
        <v>1413.4</v>
      </c>
      <c r="J983" s="10">
        <f>IF(Source!BA361&lt;&gt; 0, Source!BA361, 1)</f>
        <v>18.55</v>
      </c>
      <c r="K983" s="26">
        <f>Source!S361</f>
        <v>26218.63</v>
      </c>
      <c r="W983">
        <f>I983</f>
        <v>1413.4</v>
      </c>
    </row>
    <row r="984" spans="1:27" ht="14.25" x14ac:dyDescent="0.2">
      <c r="A984" s="21"/>
      <c r="B984" s="22"/>
      <c r="C984" s="22" t="s">
        <v>1039</v>
      </c>
      <c r="D984" s="23"/>
      <c r="E984" s="10"/>
      <c r="F984" s="25">
        <f>Source!AL361</f>
        <v>3</v>
      </c>
      <c r="G984" s="24" t="str">
        <f>Source!DD361</f>
        <v/>
      </c>
      <c r="H984" s="10">
        <f>Source!AW361</f>
        <v>1</v>
      </c>
      <c r="I984" s="26">
        <f>ROUND((Source!AC361*Source!AW361)*Source!I361, 2)</f>
        <v>56.01</v>
      </c>
      <c r="J984" s="10">
        <f>IF(Source!BC361&lt;&gt; 0, Source!BC361, 1)</f>
        <v>3.4</v>
      </c>
      <c r="K984" s="26">
        <f>Source!P361</f>
        <v>190.43</v>
      </c>
    </row>
    <row r="985" spans="1:27" ht="28.5" x14ac:dyDescent="0.2">
      <c r="A985" s="21" t="str">
        <f>Source!E362</f>
        <v>89,1</v>
      </c>
      <c r="B985" s="22" t="str">
        <f>Source!F362</f>
        <v>1.1-1-350</v>
      </c>
      <c r="C985" s="22" t="str">
        <f>Source!G362</f>
        <v>Кирпич керамический обыкновенный, размер 250х120х65 мм, марка 75</v>
      </c>
      <c r="D985" s="23" t="str">
        <f>Source!H362</f>
        <v>1000 шт.</v>
      </c>
      <c r="E985" s="10">
        <f>Source!I362</f>
        <v>6.9078999999999997</v>
      </c>
      <c r="F985" s="25">
        <f>Source!AK362</f>
        <v>991.12</v>
      </c>
      <c r="G985" s="28" t="s">
        <v>3</v>
      </c>
      <c r="H985" s="10">
        <f>Source!AW362</f>
        <v>1</v>
      </c>
      <c r="I985" s="26">
        <f>ROUND((Source!AC362*Source!AW362)*Source!I362, 2)+ROUND((Source!AD362*Source!AV362)*Source!I362, 2)+ROUND((Source!AF362*Source!AV362)*Source!I362, 2)</f>
        <v>6846.56</v>
      </c>
      <c r="J985" s="10">
        <f>IF(Source!BC362&lt;&gt; 0, Source!BC362, 1)</f>
        <v>7.24</v>
      </c>
      <c r="K985" s="26">
        <f>Source!O362</f>
        <v>49569.08</v>
      </c>
      <c r="Q985">
        <f>ROUND((Source!DN362/100)*ROUND((Source!AF362*Source!AV362)*Source!I362, 2), 2)</f>
        <v>0</v>
      </c>
      <c r="R985">
        <f>Source!X362</f>
        <v>0</v>
      </c>
      <c r="S985">
        <f>ROUND((Source!DO362/100)*ROUND((Source!AF362*Source!AV362)*Source!I362, 2), 2)</f>
        <v>0</v>
      </c>
      <c r="T985">
        <f>Source!Y362</f>
        <v>0</v>
      </c>
      <c r="U985">
        <f>ROUND((175/100)*ROUND((Source!AE362*Source!AV362)*Source!I362, 2), 2)</f>
        <v>0</v>
      </c>
      <c r="V985">
        <f>ROUND((167/100)*ROUND(Source!CS362*Source!I362, 2), 2)</f>
        <v>0</v>
      </c>
      <c r="X985">
        <f>IF(Source!BI362&lt;=1,I985, 0)</f>
        <v>6846.56</v>
      </c>
      <c r="Y985">
        <f>IF(Source!BI362=2,I985, 0)</f>
        <v>0</v>
      </c>
      <c r="Z985">
        <f>IF(Source!BI362=3,I985, 0)</f>
        <v>0</v>
      </c>
      <c r="AA985">
        <f>IF(Source!BI362=4,I985, 0)</f>
        <v>0</v>
      </c>
    </row>
    <row r="986" spans="1:27" ht="28.5" x14ac:dyDescent="0.2">
      <c r="A986" s="21" t="str">
        <f>Source!E363</f>
        <v>89,2</v>
      </c>
      <c r="B986" s="22" t="str">
        <f>Source!F363</f>
        <v>1.3-2-13</v>
      </c>
      <c r="C986" s="22" t="str">
        <f>Source!G363</f>
        <v>Растворы цементно-известковые, марка 75</v>
      </c>
      <c r="D986" s="23" t="str">
        <f>Source!H363</f>
        <v>м3</v>
      </c>
      <c r="E986" s="10">
        <f>Source!I363</f>
        <v>3.9207000000000001</v>
      </c>
      <c r="F986" s="25">
        <f>Source!AK363</f>
        <v>481.69</v>
      </c>
      <c r="G986" s="28" t="s">
        <v>3</v>
      </c>
      <c r="H986" s="10">
        <f>Source!AW363</f>
        <v>1</v>
      </c>
      <c r="I986" s="26">
        <f>ROUND((Source!AC363*Source!AW363)*Source!I363, 2)+ROUND((Source!AD363*Source!AV363)*Source!I363, 2)+ROUND((Source!AF363*Source!AV363)*Source!I363, 2)</f>
        <v>1888.56</v>
      </c>
      <c r="J986" s="10">
        <f>IF(Source!BC363&lt;&gt; 0, Source!BC363, 1)</f>
        <v>6.49</v>
      </c>
      <c r="K986" s="26">
        <f>Source!O363</f>
        <v>12256.77</v>
      </c>
      <c r="Q986">
        <f>ROUND((Source!DN363/100)*ROUND((Source!AF363*Source!AV363)*Source!I363, 2), 2)</f>
        <v>0</v>
      </c>
      <c r="R986">
        <f>Source!X363</f>
        <v>0</v>
      </c>
      <c r="S986">
        <f>ROUND((Source!DO363/100)*ROUND((Source!AF363*Source!AV363)*Source!I363, 2), 2)</f>
        <v>0</v>
      </c>
      <c r="T986">
        <f>Source!Y363</f>
        <v>0</v>
      </c>
      <c r="U986">
        <f>ROUND((175/100)*ROUND((Source!AE363*Source!AV363)*Source!I363, 2), 2)</f>
        <v>0</v>
      </c>
      <c r="V986">
        <f>ROUND((167/100)*ROUND(Source!CS363*Source!I363, 2), 2)</f>
        <v>0</v>
      </c>
      <c r="X986">
        <f>IF(Source!BI363&lt;=1,I986, 0)</f>
        <v>1888.56</v>
      </c>
      <c r="Y986">
        <f>IF(Source!BI363=2,I986, 0)</f>
        <v>0</v>
      </c>
      <c r="Z986">
        <f>IF(Source!BI363=3,I986, 0)</f>
        <v>0</v>
      </c>
      <c r="AA986">
        <f>IF(Source!BI363=4,I986, 0)</f>
        <v>0</v>
      </c>
    </row>
    <row r="987" spans="1:27" ht="14.25" x14ac:dyDescent="0.2">
      <c r="A987" s="21"/>
      <c r="B987" s="22"/>
      <c r="C987" s="22" t="s">
        <v>1040</v>
      </c>
      <c r="D987" s="23" t="s">
        <v>1041</v>
      </c>
      <c r="E987" s="10">
        <f>Source!DN361</f>
        <v>91</v>
      </c>
      <c r="F987" s="25"/>
      <c r="G987" s="24"/>
      <c r="H987" s="10"/>
      <c r="I987" s="26">
        <f>SUM(Q982:Q986)</f>
        <v>1286.19</v>
      </c>
      <c r="J987" s="10">
        <f>Source!BZ361</f>
        <v>77</v>
      </c>
      <c r="K987" s="26">
        <f>SUM(R982:R986)</f>
        <v>20188.349999999999</v>
      </c>
    </row>
    <row r="988" spans="1:27" ht="14.25" x14ac:dyDescent="0.2">
      <c r="A988" s="21"/>
      <c r="B988" s="22"/>
      <c r="C988" s="22" t="s">
        <v>1042</v>
      </c>
      <c r="D988" s="23" t="s">
        <v>1041</v>
      </c>
      <c r="E988" s="10">
        <f>Source!DO361</f>
        <v>70</v>
      </c>
      <c r="F988" s="25"/>
      <c r="G988" s="24"/>
      <c r="H988" s="10"/>
      <c r="I988" s="26">
        <f>SUM(S982:S987)</f>
        <v>989.38</v>
      </c>
      <c r="J988" s="10">
        <f>Source!CA361</f>
        <v>44</v>
      </c>
      <c r="K988" s="26">
        <f>SUM(T982:T987)</f>
        <v>11536.2</v>
      </c>
    </row>
    <row r="989" spans="1:27" ht="14.25" x14ac:dyDescent="0.2">
      <c r="A989" s="21"/>
      <c r="B989" s="22"/>
      <c r="C989" s="22" t="s">
        <v>1044</v>
      </c>
      <c r="D989" s="23" t="s">
        <v>1045</v>
      </c>
      <c r="E989" s="10">
        <f>Source!AQ361</f>
        <v>5.67</v>
      </c>
      <c r="F989" s="25"/>
      <c r="G989" s="24" t="str">
        <f>Source!DI361</f>
        <v>*1,15</v>
      </c>
      <c r="H989" s="10">
        <f>Source!AV361</f>
        <v>1</v>
      </c>
      <c r="I989" s="26">
        <f>Source!U361</f>
        <v>121.737735</v>
      </c>
      <c r="J989" s="10"/>
      <c r="K989" s="26"/>
    </row>
    <row r="990" spans="1:27" ht="15" x14ac:dyDescent="0.25">
      <c r="A990" s="30"/>
      <c r="B990" s="30"/>
      <c r="C990" s="30"/>
      <c r="D990" s="30"/>
      <c r="E990" s="30"/>
      <c r="F990" s="30"/>
      <c r="G990" s="30"/>
      <c r="H990" s="39">
        <f>I983+I984+I987+I988+SUM(I985:I986)</f>
        <v>12480.100000000002</v>
      </c>
      <c r="I990" s="39"/>
      <c r="J990" s="39">
        <f>K983+K984+K987+K988+SUM(K985:K986)</f>
        <v>119959.46</v>
      </c>
      <c r="K990" s="39"/>
      <c r="O990" s="29">
        <f>I983+I984+I987+I988+SUM(I985:I986)</f>
        <v>12480.100000000002</v>
      </c>
      <c r="P990" s="29">
        <f>K983+K984+K987+K988+SUM(K985:K986)</f>
        <v>119959.46</v>
      </c>
      <c r="X990">
        <f>IF(Source!BI361&lt;=1,I983+I984+I987+I988-0, 0)</f>
        <v>3744.9800000000005</v>
      </c>
      <c r="Y990">
        <f>IF(Source!BI361=2,I983+I984+I987+I988-0, 0)</f>
        <v>0</v>
      </c>
      <c r="Z990">
        <f>IF(Source!BI361=3,I983+I984+I987+I988-0, 0)</f>
        <v>0</v>
      </c>
      <c r="AA990">
        <f>IF(Source!BI361=4,I983+I984+I987+I988,0)</f>
        <v>0</v>
      </c>
    </row>
    <row r="991" spans="1:27" ht="57" x14ac:dyDescent="0.2">
      <c r="A991" s="21" t="str">
        <f>Source!E364</f>
        <v>90</v>
      </c>
      <c r="B991" s="22" t="str">
        <f>Source!F364</f>
        <v>3.8-8-1</v>
      </c>
      <c r="C991" s="22" t="str">
        <f>Source!G364</f>
        <v>Армирование кладки стен и других конструкций</v>
      </c>
      <c r="D991" s="23" t="str">
        <f>Source!H364</f>
        <v>1 т металлических изделий</v>
      </c>
      <c r="E991" s="10">
        <f>Source!I364</f>
        <v>0.28720000000000001</v>
      </c>
      <c r="F991" s="25"/>
      <c r="G991" s="24"/>
      <c r="H991" s="10"/>
      <c r="I991" s="26"/>
      <c r="J991" s="10"/>
      <c r="K991" s="26"/>
      <c r="Q991">
        <f>ROUND((Source!DN364/100)*ROUND((Source!AF364*Source!AV364)*Source!I364, 2), 2)</f>
        <v>176.46</v>
      </c>
      <c r="R991">
        <f>Source!X364</f>
        <v>2769.77</v>
      </c>
      <c r="S991">
        <f>ROUND((Source!DO364/100)*ROUND((Source!AF364*Source!AV364)*Source!I364, 2), 2)</f>
        <v>135.74</v>
      </c>
      <c r="T991">
        <f>Source!Y364</f>
        <v>1582.72</v>
      </c>
      <c r="U991">
        <f>ROUND((175/100)*ROUND((Source!AE364*Source!AV364)*Source!I364, 2), 2)</f>
        <v>2.52</v>
      </c>
      <c r="V991">
        <f>ROUND((167/100)*ROUND(Source!CS364*Source!I364, 2), 2)</f>
        <v>2.4</v>
      </c>
    </row>
    <row r="992" spans="1:27" ht="14.25" x14ac:dyDescent="0.2">
      <c r="A992" s="21"/>
      <c r="B992" s="22"/>
      <c r="C992" s="22" t="s">
        <v>1036</v>
      </c>
      <c r="D992" s="23"/>
      <c r="E992" s="10"/>
      <c r="F992" s="25">
        <f>Source!AO364</f>
        <v>587.12</v>
      </c>
      <c r="G992" s="24" t="str">
        <f>Source!DG364</f>
        <v>*1,15</v>
      </c>
      <c r="H992" s="10">
        <f>Source!AV364</f>
        <v>1</v>
      </c>
      <c r="I992" s="26">
        <f>ROUND((Source!AF364*Source!AV364)*Source!I364, 2)</f>
        <v>193.91</v>
      </c>
      <c r="J992" s="10">
        <f>IF(Source!BA364&lt;&gt; 0, Source!BA364, 1)</f>
        <v>18.55</v>
      </c>
      <c r="K992" s="26">
        <f>Source!S364</f>
        <v>3597.1</v>
      </c>
      <c r="W992">
        <f>I992</f>
        <v>193.91</v>
      </c>
    </row>
    <row r="993" spans="1:27" ht="14.25" x14ac:dyDescent="0.2">
      <c r="A993" s="21"/>
      <c r="B993" s="22"/>
      <c r="C993" s="22" t="s">
        <v>1037</v>
      </c>
      <c r="D993" s="23"/>
      <c r="E993" s="10"/>
      <c r="F993" s="25">
        <f>Source!AM364</f>
        <v>21.51</v>
      </c>
      <c r="G993" s="24" t="str">
        <f>Source!DE364</f>
        <v>*1,25</v>
      </c>
      <c r="H993" s="10">
        <f>Source!AV364</f>
        <v>1</v>
      </c>
      <c r="I993" s="26">
        <f>ROUND((Source!AD364*Source!AV364)*Source!I364, 2)</f>
        <v>7.72</v>
      </c>
      <c r="J993" s="10">
        <f>IF(Source!BB364&lt;&gt; 0, Source!BB364, 1)</f>
        <v>7.56</v>
      </c>
      <c r="K993" s="26">
        <f>Source!Q364</f>
        <v>58.38</v>
      </c>
    </row>
    <row r="994" spans="1:27" ht="14.25" x14ac:dyDescent="0.2">
      <c r="A994" s="21"/>
      <c r="B994" s="22"/>
      <c r="C994" s="22" t="s">
        <v>1038</v>
      </c>
      <c r="D994" s="23"/>
      <c r="E994" s="10"/>
      <c r="F994" s="25">
        <f>Source!AN364</f>
        <v>4.0199999999999996</v>
      </c>
      <c r="G994" s="24" t="str">
        <f>Source!DF364</f>
        <v>*1,25</v>
      </c>
      <c r="H994" s="10">
        <f>Source!AV364</f>
        <v>1</v>
      </c>
      <c r="I994" s="27">
        <f>ROUND((Source!AE364*Source!AV364)*Source!I364, 2)</f>
        <v>1.44</v>
      </c>
      <c r="J994" s="10">
        <f>IF(Source!BS364&lt;&gt; 0, Source!BS364, 1)</f>
        <v>1</v>
      </c>
      <c r="K994" s="27">
        <f>Source!R364</f>
        <v>1.44</v>
      </c>
      <c r="W994">
        <f>I994</f>
        <v>1.44</v>
      </c>
    </row>
    <row r="995" spans="1:27" ht="57" x14ac:dyDescent="0.2">
      <c r="A995" s="21" t="str">
        <f>Source!E365</f>
        <v>90,1</v>
      </c>
      <c r="B995" s="22" t="str">
        <f>Source!F365</f>
        <v>1.3-4-75</v>
      </c>
      <c r="C995" s="22" t="str">
        <f>Source!G365</f>
        <v>Каркасы и сетки арматурные плоские, собранные и сваренные (связанные) в арматурные изделия, класс ВР-I, диаметр 5 мм</v>
      </c>
      <c r="D995" s="23" t="str">
        <f>Source!H365</f>
        <v>т</v>
      </c>
      <c r="E995" s="10">
        <f>Source!I365</f>
        <v>0.28720000000000001</v>
      </c>
      <c r="F995" s="25">
        <f>Source!AK365</f>
        <v>9733.52</v>
      </c>
      <c r="G995" s="28" t="s">
        <v>3</v>
      </c>
      <c r="H995" s="10">
        <f>Source!AW365</f>
        <v>1</v>
      </c>
      <c r="I995" s="26">
        <f>ROUND((Source!AC365*Source!AW365)*Source!I365, 2)+ROUND((Source!AD365*Source!AV365)*Source!I365, 2)+ROUND((Source!AF365*Source!AV365)*Source!I365, 2)</f>
        <v>2795.47</v>
      </c>
      <c r="J995" s="10">
        <f>IF(Source!BC365&lt;&gt; 0, Source!BC365, 1)</f>
        <v>3.14</v>
      </c>
      <c r="K995" s="26">
        <f>Source!O365</f>
        <v>8777.77</v>
      </c>
      <c r="Q995">
        <f>ROUND((Source!DN365/100)*ROUND((Source!AF365*Source!AV365)*Source!I365, 2), 2)</f>
        <v>0</v>
      </c>
      <c r="R995">
        <f>Source!X365</f>
        <v>0</v>
      </c>
      <c r="S995">
        <f>ROUND((Source!DO365/100)*ROUND((Source!AF365*Source!AV365)*Source!I365, 2), 2)</f>
        <v>0</v>
      </c>
      <c r="T995">
        <f>Source!Y365</f>
        <v>0</v>
      </c>
      <c r="U995">
        <f>ROUND((175/100)*ROUND((Source!AE365*Source!AV365)*Source!I365, 2), 2)</f>
        <v>0</v>
      </c>
      <c r="V995">
        <f>ROUND((167/100)*ROUND(Source!CS365*Source!I365, 2), 2)</f>
        <v>0</v>
      </c>
      <c r="X995">
        <f>IF(Source!BI365&lt;=1,I995, 0)</f>
        <v>2795.47</v>
      </c>
      <c r="Y995">
        <f>IF(Source!BI365=2,I995, 0)</f>
        <v>0</v>
      </c>
      <c r="Z995">
        <f>IF(Source!BI365=3,I995, 0)</f>
        <v>0</v>
      </c>
      <c r="AA995">
        <f>IF(Source!BI365=4,I995, 0)</f>
        <v>0</v>
      </c>
    </row>
    <row r="996" spans="1:27" ht="14.25" x14ac:dyDescent="0.2">
      <c r="A996" s="21"/>
      <c r="B996" s="22"/>
      <c r="C996" s="22" t="s">
        <v>1040</v>
      </c>
      <c r="D996" s="23" t="s">
        <v>1041</v>
      </c>
      <c r="E996" s="10">
        <f>Source!DN364</f>
        <v>91</v>
      </c>
      <c r="F996" s="25"/>
      <c r="G996" s="24"/>
      <c r="H996" s="10"/>
      <c r="I996" s="26">
        <f>SUM(Q991:Q995)</f>
        <v>176.46</v>
      </c>
      <c r="J996" s="10">
        <f>Source!BZ364</f>
        <v>77</v>
      </c>
      <c r="K996" s="26">
        <f>SUM(R991:R995)</f>
        <v>2769.77</v>
      </c>
    </row>
    <row r="997" spans="1:27" ht="14.25" x14ac:dyDescent="0.2">
      <c r="A997" s="21"/>
      <c r="B997" s="22"/>
      <c r="C997" s="22" t="s">
        <v>1042</v>
      </c>
      <c r="D997" s="23" t="s">
        <v>1041</v>
      </c>
      <c r="E997" s="10">
        <f>Source!DO364</f>
        <v>70</v>
      </c>
      <c r="F997" s="25"/>
      <c r="G997" s="24"/>
      <c r="H997" s="10"/>
      <c r="I997" s="26">
        <f>SUM(S991:S996)</f>
        <v>135.74</v>
      </c>
      <c r="J997" s="10">
        <f>Source!CA364</f>
        <v>44</v>
      </c>
      <c r="K997" s="26">
        <f>SUM(T991:T996)</f>
        <v>1582.72</v>
      </c>
    </row>
    <row r="998" spans="1:27" ht="14.25" x14ac:dyDescent="0.2">
      <c r="A998" s="21"/>
      <c r="B998" s="22"/>
      <c r="C998" s="22" t="s">
        <v>1043</v>
      </c>
      <c r="D998" s="23" t="s">
        <v>1041</v>
      </c>
      <c r="E998" s="10">
        <f>175</f>
        <v>175</v>
      </c>
      <c r="F998" s="25"/>
      <c r="G998" s="24"/>
      <c r="H998" s="10"/>
      <c r="I998" s="26">
        <f>SUM(U991:U997)</f>
        <v>2.52</v>
      </c>
      <c r="J998" s="10">
        <f>167</f>
        <v>167</v>
      </c>
      <c r="K998" s="26">
        <f>SUM(V991:V997)</f>
        <v>2.4</v>
      </c>
    </row>
    <row r="999" spans="1:27" ht="14.25" x14ac:dyDescent="0.2">
      <c r="A999" s="21"/>
      <c r="B999" s="22"/>
      <c r="C999" s="22" t="s">
        <v>1044</v>
      </c>
      <c r="D999" s="23" t="s">
        <v>1045</v>
      </c>
      <c r="E999" s="10">
        <f>Source!AQ364</f>
        <v>56.4</v>
      </c>
      <c r="F999" s="25"/>
      <c r="G999" s="24" t="str">
        <f>Source!DI364</f>
        <v>*1,15</v>
      </c>
      <c r="H999" s="10">
        <f>Source!AV364</f>
        <v>1</v>
      </c>
      <c r="I999" s="26">
        <f>Source!U364</f>
        <v>18.627791999999999</v>
      </c>
      <c r="J999" s="10"/>
      <c r="K999" s="26"/>
    </row>
    <row r="1000" spans="1:27" ht="15" x14ac:dyDescent="0.25">
      <c r="A1000" s="30"/>
      <c r="B1000" s="30"/>
      <c r="C1000" s="30"/>
      <c r="D1000" s="30"/>
      <c r="E1000" s="30"/>
      <c r="F1000" s="30"/>
      <c r="G1000" s="30"/>
      <c r="H1000" s="39">
        <f>I992+I993+I996+I997+I998+SUM(I995:I995)</f>
        <v>3311.8199999999997</v>
      </c>
      <c r="I1000" s="39"/>
      <c r="J1000" s="39">
        <f>K992+K993+K996+K997+K998+SUM(K995:K995)</f>
        <v>16788.14</v>
      </c>
      <c r="K1000" s="39"/>
      <c r="O1000" s="29">
        <f>I992+I993+I996+I997+I998+SUM(I995:I995)</f>
        <v>3311.8199999999997</v>
      </c>
      <c r="P1000" s="29">
        <f>K992+K993+K996+K997+K998+SUM(K995:K995)</f>
        <v>16788.14</v>
      </c>
      <c r="X1000">
        <f>IF(Source!BI364&lt;=1,I992+I993+I996+I997+I998-0, 0)</f>
        <v>516.35</v>
      </c>
      <c r="Y1000">
        <f>IF(Source!BI364=2,I992+I993+I996+I997+I998-0, 0)</f>
        <v>0</v>
      </c>
      <c r="Z1000">
        <f>IF(Source!BI364=3,I992+I993+I996+I997+I998-0, 0)</f>
        <v>0</v>
      </c>
      <c r="AA1000">
        <f>IF(Source!BI364=4,I992+I993+I996+I997+I998,0)</f>
        <v>0</v>
      </c>
    </row>
    <row r="1001" spans="1:27" ht="42.75" x14ac:dyDescent="0.2">
      <c r="A1001" s="21" t="str">
        <f>Source!E366</f>
        <v>91</v>
      </c>
      <c r="B1001" s="22" t="str">
        <f>Source!F366</f>
        <v>6.61-30-1</v>
      </c>
      <c r="C1001" s="22" t="str">
        <f>Source!G366</f>
        <v>Устройство основания под штукатурку из металлической сетки по кирпичным и бетонным поверхностям</v>
      </c>
      <c r="D1001" s="23" t="str">
        <f>Source!H366</f>
        <v>100 м2</v>
      </c>
      <c r="E1001" s="10">
        <f>Source!I366</f>
        <v>2.08</v>
      </c>
      <c r="F1001" s="25"/>
      <c r="G1001" s="24"/>
      <c r="H1001" s="10"/>
      <c r="I1001" s="26"/>
      <c r="J1001" s="10"/>
      <c r="K1001" s="26"/>
      <c r="Q1001">
        <f>ROUND((Source!DN366/100)*ROUND((Source!AF366*Source!AV366)*Source!I366, 2), 2)</f>
        <v>1734.62</v>
      </c>
      <c r="R1001">
        <f>Source!X366</f>
        <v>27672.33</v>
      </c>
      <c r="S1001">
        <f>ROUND((Source!DO366/100)*ROUND((Source!AF366*Source!AV366)*Source!I366, 2), 2)</f>
        <v>1110.1600000000001</v>
      </c>
      <c r="T1001">
        <f>Source!Y366</f>
        <v>14157.94</v>
      </c>
      <c r="U1001">
        <f>ROUND((175/100)*ROUND((Source!AE366*Source!AV366)*Source!I366, 2), 2)</f>
        <v>0</v>
      </c>
      <c r="V1001">
        <f>ROUND((167/100)*ROUND(Source!CS366*Source!I366, 2), 2)</f>
        <v>0</v>
      </c>
    </row>
    <row r="1002" spans="1:27" ht="14.25" x14ac:dyDescent="0.2">
      <c r="A1002" s="21"/>
      <c r="B1002" s="22"/>
      <c r="C1002" s="22" t="s">
        <v>1036</v>
      </c>
      <c r="D1002" s="23"/>
      <c r="E1002" s="10"/>
      <c r="F1002" s="25">
        <f>Source!AO366</f>
        <v>833.95</v>
      </c>
      <c r="G1002" s="24" t="str">
        <f>Source!DG366</f>
        <v/>
      </c>
      <c r="H1002" s="10">
        <f>Source!AV366</f>
        <v>1</v>
      </c>
      <c r="I1002" s="26">
        <f>ROUND((Source!AF366*Source!AV366)*Source!I366, 2)</f>
        <v>1734.62</v>
      </c>
      <c r="J1002" s="10">
        <f>IF(Source!BA366&lt;&gt; 0, Source!BA366, 1)</f>
        <v>18.55</v>
      </c>
      <c r="K1002" s="26">
        <f>Source!S366</f>
        <v>32177.13</v>
      </c>
      <c r="W1002">
        <f>I1002</f>
        <v>1734.62</v>
      </c>
    </row>
    <row r="1003" spans="1:27" ht="42.75" x14ac:dyDescent="0.2">
      <c r="A1003" s="21" t="str">
        <f>Source!E367</f>
        <v>91,1</v>
      </c>
      <c r="B1003" s="22" t="str">
        <f>Source!F367</f>
        <v>1.1-1-1029</v>
      </c>
      <c r="C1003" s="22" t="str">
        <f>Source!G367</f>
        <v>Сетка проволочная штукатурная тканая, квадрат 5х5 мм, толщина 1,6 мм</v>
      </c>
      <c r="D1003" s="23" t="str">
        <f>Source!H367</f>
        <v>м2</v>
      </c>
      <c r="E1003" s="10">
        <f>Source!I367</f>
        <v>228.8</v>
      </c>
      <c r="F1003" s="25">
        <f>Source!AK367</f>
        <v>33.56</v>
      </c>
      <c r="G1003" s="28" t="s">
        <v>3</v>
      </c>
      <c r="H1003" s="10">
        <f>Source!AW367</f>
        <v>1</v>
      </c>
      <c r="I1003" s="26">
        <f>ROUND((Source!AC367*Source!AW367)*Source!I367, 2)+ROUND((Source!AD367*Source!AV367)*Source!I367, 2)+ROUND((Source!AF367*Source!AV367)*Source!I367, 2)</f>
        <v>7678.53</v>
      </c>
      <c r="J1003" s="10">
        <f>IF(Source!BC367&lt;&gt; 0, Source!BC367, 1)</f>
        <v>14.59</v>
      </c>
      <c r="K1003" s="26">
        <f>Source!O367</f>
        <v>112029.72</v>
      </c>
      <c r="Q1003">
        <f>ROUND((Source!DN367/100)*ROUND((Source!AF367*Source!AV367)*Source!I367, 2), 2)</f>
        <v>0</v>
      </c>
      <c r="R1003">
        <f>Source!X367</f>
        <v>0</v>
      </c>
      <c r="S1003">
        <f>ROUND((Source!DO367/100)*ROUND((Source!AF367*Source!AV367)*Source!I367, 2), 2)</f>
        <v>0</v>
      </c>
      <c r="T1003">
        <f>Source!Y367</f>
        <v>0</v>
      </c>
      <c r="U1003">
        <f>ROUND((175/100)*ROUND((Source!AE367*Source!AV367)*Source!I367, 2), 2)</f>
        <v>0</v>
      </c>
      <c r="V1003">
        <f>ROUND((167/100)*ROUND(Source!CS367*Source!I367, 2), 2)</f>
        <v>0</v>
      </c>
      <c r="X1003">
        <f>IF(Source!BI367&lt;=1,I1003, 0)</f>
        <v>7678.53</v>
      </c>
      <c r="Y1003">
        <f>IF(Source!BI367=2,I1003, 0)</f>
        <v>0</v>
      </c>
      <c r="Z1003">
        <f>IF(Source!BI367=3,I1003, 0)</f>
        <v>0</v>
      </c>
      <c r="AA1003">
        <f>IF(Source!BI367=4,I1003, 0)</f>
        <v>0</v>
      </c>
    </row>
    <row r="1004" spans="1:27" ht="28.5" x14ac:dyDescent="0.2">
      <c r="A1004" s="21" t="str">
        <f>Source!E368</f>
        <v>91,2</v>
      </c>
      <c r="B1004" s="22" t="str">
        <f>Source!F368</f>
        <v>1.1-1-146</v>
      </c>
      <c r="C1004" s="22" t="str">
        <f>Source!G368</f>
        <v>Гипсовые вяжущие (гипс) для штукатурных работ</v>
      </c>
      <c r="D1004" s="23" t="str">
        <f>Source!H368</f>
        <v>т</v>
      </c>
      <c r="E1004" s="10">
        <f>Source!I368</f>
        <v>0.52</v>
      </c>
      <c r="F1004" s="25">
        <f>Source!AK368</f>
        <v>1227.3800000000001</v>
      </c>
      <c r="G1004" s="28" t="s">
        <v>3</v>
      </c>
      <c r="H1004" s="10">
        <f>Source!AW368</f>
        <v>1</v>
      </c>
      <c r="I1004" s="26">
        <f>ROUND((Source!AC368*Source!AW368)*Source!I368, 2)+ROUND((Source!AD368*Source!AV368)*Source!I368, 2)+ROUND((Source!AF368*Source!AV368)*Source!I368, 2)</f>
        <v>638.24</v>
      </c>
      <c r="J1004" s="10">
        <f>IF(Source!BC368&lt;&gt; 0, Source!BC368, 1)</f>
        <v>2.76</v>
      </c>
      <c r="K1004" s="26">
        <f>Source!O368</f>
        <v>1761.54</v>
      </c>
      <c r="Q1004">
        <f>ROUND((Source!DN368/100)*ROUND((Source!AF368*Source!AV368)*Source!I368, 2), 2)</f>
        <v>0</v>
      </c>
      <c r="R1004">
        <f>Source!X368</f>
        <v>0</v>
      </c>
      <c r="S1004">
        <f>ROUND((Source!DO368/100)*ROUND((Source!AF368*Source!AV368)*Source!I368, 2), 2)</f>
        <v>0</v>
      </c>
      <c r="T1004">
        <f>Source!Y368</f>
        <v>0</v>
      </c>
      <c r="U1004">
        <f>ROUND((175/100)*ROUND((Source!AE368*Source!AV368)*Source!I368, 2), 2)</f>
        <v>0</v>
      </c>
      <c r="V1004">
        <f>ROUND((167/100)*ROUND(Source!CS368*Source!I368, 2), 2)</f>
        <v>0</v>
      </c>
      <c r="X1004">
        <f>IF(Source!BI368&lt;=1,I1004, 0)</f>
        <v>638.24</v>
      </c>
      <c r="Y1004">
        <f>IF(Source!BI368=2,I1004, 0)</f>
        <v>0</v>
      </c>
      <c r="Z1004">
        <f>IF(Source!BI368=3,I1004, 0)</f>
        <v>0</v>
      </c>
      <c r="AA1004">
        <f>IF(Source!BI368=4,I1004, 0)</f>
        <v>0</v>
      </c>
    </row>
    <row r="1005" spans="1:27" ht="14.25" x14ac:dyDescent="0.2">
      <c r="A1005" s="21"/>
      <c r="B1005" s="22"/>
      <c r="C1005" s="22" t="s">
        <v>1040</v>
      </c>
      <c r="D1005" s="23" t="s">
        <v>1041</v>
      </c>
      <c r="E1005" s="10">
        <f>Source!DN366</f>
        <v>100</v>
      </c>
      <c r="F1005" s="25"/>
      <c r="G1005" s="24"/>
      <c r="H1005" s="10"/>
      <c r="I1005" s="26">
        <f>SUM(Q1001:Q1004)</f>
        <v>1734.62</v>
      </c>
      <c r="J1005" s="10">
        <f>Source!BZ366</f>
        <v>86</v>
      </c>
      <c r="K1005" s="26">
        <f>SUM(R1001:R1004)</f>
        <v>27672.33</v>
      </c>
    </row>
    <row r="1006" spans="1:27" ht="14.25" x14ac:dyDescent="0.2">
      <c r="A1006" s="21"/>
      <c r="B1006" s="22"/>
      <c r="C1006" s="22" t="s">
        <v>1042</v>
      </c>
      <c r="D1006" s="23" t="s">
        <v>1041</v>
      </c>
      <c r="E1006" s="10">
        <f>Source!DO366</f>
        <v>64</v>
      </c>
      <c r="F1006" s="25"/>
      <c r="G1006" s="24"/>
      <c r="H1006" s="10"/>
      <c r="I1006" s="26">
        <f>SUM(S1001:S1005)</f>
        <v>1110.1600000000001</v>
      </c>
      <c r="J1006" s="10">
        <f>Source!CA366</f>
        <v>44</v>
      </c>
      <c r="K1006" s="26">
        <f>SUM(T1001:T1005)</f>
        <v>14157.94</v>
      </c>
    </row>
    <row r="1007" spans="1:27" ht="14.25" x14ac:dyDescent="0.2">
      <c r="A1007" s="21"/>
      <c r="B1007" s="22"/>
      <c r="C1007" s="22" t="s">
        <v>1044</v>
      </c>
      <c r="D1007" s="23" t="s">
        <v>1045</v>
      </c>
      <c r="E1007" s="10">
        <f>Source!AQ366</f>
        <v>81.599999999999994</v>
      </c>
      <c r="F1007" s="25"/>
      <c r="G1007" s="24" t="str">
        <f>Source!DI366</f>
        <v/>
      </c>
      <c r="H1007" s="10">
        <f>Source!AV366</f>
        <v>1</v>
      </c>
      <c r="I1007" s="26">
        <f>Source!U366</f>
        <v>169.72799999999998</v>
      </c>
      <c r="J1007" s="10"/>
      <c r="K1007" s="26"/>
    </row>
    <row r="1008" spans="1:27" ht="15" x14ac:dyDescent="0.25">
      <c r="A1008" s="30"/>
      <c r="B1008" s="30"/>
      <c r="C1008" s="30"/>
      <c r="D1008" s="30"/>
      <c r="E1008" s="30"/>
      <c r="F1008" s="30"/>
      <c r="G1008" s="30"/>
      <c r="H1008" s="39">
        <f>I1002+I1005+I1006+SUM(I1003:I1004)</f>
        <v>12896.17</v>
      </c>
      <c r="I1008" s="39"/>
      <c r="J1008" s="39">
        <f>K1002+K1005+K1006+SUM(K1003:K1004)</f>
        <v>187798.66</v>
      </c>
      <c r="K1008" s="39"/>
      <c r="O1008" s="29">
        <f>I1002+I1005+I1006+SUM(I1003:I1004)</f>
        <v>12896.17</v>
      </c>
      <c r="P1008" s="29">
        <f>K1002+K1005+K1006+SUM(K1003:K1004)</f>
        <v>187798.66</v>
      </c>
      <c r="X1008">
        <f>IF(Source!BI366&lt;=1,I1002+I1005+I1006-0, 0)</f>
        <v>4579.3999999999996</v>
      </c>
      <c r="Y1008">
        <f>IF(Source!BI366=2,I1002+I1005+I1006-0, 0)</f>
        <v>0</v>
      </c>
      <c r="Z1008">
        <f>IF(Source!BI366=3,I1002+I1005+I1006-0, 0)</f>
        <v>0</v>
      </c>
      <c r="AA1008">
        <f>IF(Source!BI366=4,I1002+I1005+I1006,0)</f>
        <v>0</v>
      </c>
    </row>
    <row r="1009" spans="1:27" ht="85.5" x14ac:dyDescent="0.2">
      <c r="A1009" s="21" t="str">
        <f>Source!E369</f>
        <v>92</v>
      </c>
      <c r="B1009" s="22" t="str">
        <f>Source!F369</f>
        <v>3.15-41-1</v>
      </c>
      <c r="C1009" s="22" t="str">
        <f>Source!G369</f>
        <v>Улучшенная штукатурка цементно-известковым раствором по камню стен</v>
      </c>
      <c r="D1009" s="23" t="str">
        <f>Source!H369</f>
        <v>100 м2 оштукатуриваемой поверхности</v>
      </c>
      <c r="E1009" s="10">
        <f>Source!I369</f>
        <v>2.08</v>
      </c>
      <c r="F1009" s="25"/>
      <c r="G1009" s="24"/>
      <c r="H1009" s="10"/>
      <c r="I1009" s="26"/>
      <c r="J1009" s="10"/>
      <c r="K1009" s="26"/>
      <c r="Q1009">
        <f>ROUND((Source!DN369/100)*ROUND((Source!AF369*Source!AV369)*Source!I369, 2), 2)</f>
        <v>1844.42</v>
      </c>
      <c r="R1009">
        <f>Source!X369</f>
        <v>29424.080000000002</v>
      </c>
      <c r="S1009">
        <f>ROUND((Source!DO369/100)*ROUND((Source!AF369*Source!AV369)*Source!I369, 2), 2)</f>
        <v>1180.43</v>
      </c>
      <c r="T1009">
        <f>Source!Y369</f>
        <v>15054.18</v>
      </c>
      <c r="U1009">
        <f>ROUND((175/100)*ROUND((Source!AE369*Source!AV369)*Source!I369, 2), 2)</f>
        <v>163.71</v>
      </c>
      <c r="V1009">
        <f>ROUND((167/100)*ROUND(Source!CS369*Source!I369, 2), 2)</f>
        <v>156.22999999999999</v>
      </c>
    </row>
    <row r="1010" spans="1:27" ht="14.25" x14ac:dyDescent="0.2">
      <c r="A1010" s="21"/>
      <c r="B1010" s="22"/>
      <c r="C1010" s="22" t="s">
        <v>1036</v>
      </c>
      <c r="D1010" s="23"/>
      <c r="E1010" s="10"/>
      <c r="F1010" s="25">
        <f>Source!AO369</f>
        <v>771.08</v>
      </c>
      <c r="G1010" s="24" t="str">
        <f>Source!DG369</f>
        <v>*1,15</v>
      </c>
      <c r="H1010" s="10">
        <f>Source!AV369</f>
        <v>1</v>
      </c>
      <c r="I1010" s="26">
        <f>ROUND((Source!AF369*Source!AV369)*Source!I369, 2)</f>
        <v>1844.42</v>
      </c>
      <c r="J1010" s="10">
        <f>IF(Source!BA369&lt;&gt; 0, Source!BA369, 1)</f>
        <v>18.55</v>
      </c>
      <c r="K1010" s="26">
        <f>Source!S369</f>
        <v>34214.050000000003</v>
      </c>
      <c r="W1010">
        <f>I1010</f>
        <v>1844.42</v>
      </c>
    </row>
    <row r="1011" spans="1:27" ht="14.25" x14ac:dyDescent="0.2">
      <c r="A1011" s="21"/>
      <c r="B1011" s="22"/>
      <c r="C1011" s="22" t="s">
        <v>1037</v>
      </c>
      <c r="D1011" s="23"/>
      <c r="E1011" s="10"/>
      <c r="F1011" s="25">
        <f>Source!AM369</f>
        <v>156.80000000000001</v>
      </c>
      <c r="G1011" s="24" t="str">
        <f>Source!DE369</f>
        <v>*1,25</v>
      </c>
      <c r="H1011" s="10">
        <f>Source!AV369</f>
        <v>1</v>
      </c>
      <c r="I1011" s="26">
        <f>ROUND((Source!AD369*Source!AV369)*Source!I369, 2)</f>
        <v>407.68</v>
      </c>
      <c r="J1011" s="10">
        <f>IF(Source!BB369&lt;&gt; 0, Source!BB369, 1)</f>
        <v>8.48</v>
      </c>
      <c r="K1011" s="26">
        <f>Source!Q369</f>
        <v>3457.13</v>
      </c>
    </row>
    <row r="1012" spans="1:27" ht="14.25" x14ac:dyDescent="0.2">
      <c r="A1012" s="21"/>
      <c r="B1012" s="22"/>
      <c r="C1012" s="22" t="s">
        <v>1038</v>
      </c>
      <c r="D1012" s="23"/>
      <c r="E1012" s="10"/>
      <c r="F1012" s="25">
        <f>Source!AN369</f>
        <v>35.979999999999997</v>
      </c>
      <c r="G1012" s="24" t="str">
        <f>Source!DF369</f>
        <v>*1,25</v>
      </c>
      <c r="H1012" s="10">
        <f>Source!AV369</f>
        <v>1</v>
      </c>
      <c r="I1012" s="27">
        <f>ROUND((Source!AE369*Source!AV369)*Source!I369, 2)</f>
        <v>93.55</v>
      </c>
      <c r="J1012" s="10">
        <f>IF(Source!BS369&lt;&gt; 0, Source!BS369, 1)</f>
        <v>1</v>
      </c>
      <c r="K1012" s="27">
        <f>Source!R369</f>
        <v>93.55</v>
      </c>
      <c r="W1012">
        <f>I1012</f>
        <v>93.55</v>
      </c>
    </row>
    <row r="1013" spans="1:27" ht="14.25" x14ac:dyDescent="0.2">
      <c r="A1013" s="21"/>
      <c r="B1013" s="22"/>
      <c r="C1013" s="22" t="s">
        <v>1039</v>
      </c>
      <c r="D1013" s="23"/>
      <c r="E1013" s="10"/>
      <c r="F1013" s="25">
        <f>Source!AL369</f>
        <v>1.41</v>
      </c>
      <c r="G1013" s="24" t="str">
        <f>Source!DD369</f>
        <v/>
      </c>
      <c r="H1013" s="10">
        <f>Source!AW369</f>
        <v>1</v>
      </c>
      <c r="I1013" s="26">
        <f>ROUND((Source!AC369*Source!AW369)*Source!I369, 2)</f>
        <v>2.93</v>
      </c>
      <c r="J1013" s="10">
        <f>IF(Source!BC369&lt;&gt; 0, Source!BC369, 1)</f>
        <v>5.23</v>
      </c>
      <c r="K1013" s="26">
        <f>Source!P369</f>
        <v>15.34</v>
      </c>
    </row>
    <row r="1014" spans="1:27" ht="14.25" x14ac:dyDescent="0.2">
      <c r="A1014" s="21" t="str">
        <f>Source!E370</f>
        <v>92,1</v>
      </c>
      <c r="B1014" s="22" t="str">
        <f>Source!F370</f>
        <v>1.1-1-118</v>
      </c>
      <c r="C1014" s="22" t="str">
        <f>Source!G370</f>
        <v>Вода</v>
      </c>
      <c r="D1014" s="23" t="str">
        <f>Source!H370</f>
        <v>м3</v>
      </c>
      <c r="E1014" s="10">
        <f>Source!I370</f>
        <v>0.22014700000000001</v>
      </c>
      <c r="F1014" s="25">
        <f>Source!AK370</f>
        <v>7.07</v>
      </c>
      <c r="G1014" s="28" t="s">
        <v>3</v>
      </c>
      <c r="H1014" s="10">
        <f>Source!AW370</f>
        <v>1</v>
      </c>
      <c r="I1014" s="26">
        <f>ROUND((Source!AC370*Source!AW370)*Source!I370, 2)+ROUND((Source!AD370*Source!AV370)*Source!I370, 2)+ROUND((Source!AF370*Source!AV370)*Source!I370, 2)</f>
        <v>1.56</v>
      </c>
      <c r="J1014" s="10">
        <f>IF(Source!BC370&lt;&gt; 0, Source!BC370, 1)</f>
        <v>4.24</v>
      </c>
      <c r="K1014" s="26">
        <f>Source!O370</f>
        <v>6.6</v>
      </c>
      <c r="Q1014">
        <f>ROUND((Source!DN370/100)*ROUND((Source!AF370*Source!AV370)*Source!I370, 2), 2)</f>
        <v>0</v>
      </c>
      <c r="R1014">
        <f>Source!X370</f>
        <v>0</v>
      </c>
      <c r="S1014">
        <f>ROUND((Source!DO370/100)*ROUND((Source!AF370*Source!AV370)*Source!I370, 2), 2)</f>
        <v>0</v>
      </c>
      <c r="T1014">
        <f>Source!Y370</f>
        <v>0</v>
      </c>
      <c r="U1014">
        <f>ROUND((175/100)*ROUND((Source!AE370*Source!AV370)*Source!I370, 2), 2)</f>
        <v>0</v>
      </c>
      <c r="V1014">
        <f>ROUND((167/100)*ROUND(Source!CS370*Source!I370, 2), 2)</f>
        <v>0</v>
      </c>
      <c r="X1014">
        <f>IF(Source!BI370&lt;=1,I1014, 0)</f>
        <v>1.56</v>
      </c>
      <c r="Y1014">
        <f>IF(Source!BI370=2,I1014, 0)</f>
        <v>0</v>
      </c>
      <c r="Z1014">
        <f>IF(Source!BI370=3,I1014, 0)</f>
        <v>0</v>
      </c>
      <c r="AA1014">
        <f>IF(Source!BI370=4,I1014, 0)</f>
        <v>0</v>
      </c>
    </row>
    <row r="1015" spans="1:27" ht="85.5" x14ac:dyDescent="0.2">
      <c r="A1015" s="21" t="str">
        <f>Source!E371</f>
        <v>92,2</v>
      </c>
      <c r="B1015" s="22" t="str">
        <f>Source!F371</f>
        <v>1.3-2-25</v>
      </c>
      <c r="C1015" s="22" t="str">
        <f>Source!G371</f>
        <v>Смеси сухие штукатурные цементно-песчаные для внутренних и наружных работ, водоудерживающие и повышающие адгезионные свойства, В12,5 (М150), F50, крупность заполнителя не более 0,5 мм</v>
      </c>
      <c r="D1015" s="23" t="str">
        <f>Source!H371</f>
        <v>т</v>
      </c>
      <c r="E1015" s="10">
        <f>Source!I371</f>
        <v>1.257984</v>
      </c>
      <c r="F1015" s="25">
        <f>Source!AK371</f>
        <v>1742.15</v>
      </c>
      <c r="G1015" s="28" t="s">
        <v>3</v>
      </c>
      <c r="H1015" s="10">
        <f>Source!AW371</f>
        <v>1</v>
      </c>
      <c r="I1015" s="26">
        <f>ROUND((Source!AC371*Source!AW371)*Source!I371, 2)+ROUND((Source!AD371*Source!AV371)*Source!I371, 2)+ROUND((Source!AF371*Source!AV371)*Source!I371, 2)</f>
        <v>2191.6</v>
      </c>
      <c r="J1015" s="10">
        <f>IF(Source!BC371&lt;&gt; 0, Source!BC371, 1)</f>
        <v>2.87</v>
      </c>
      <c r="K1015" s="26">
        <f>Source!O371</f>
        <v>6289.88</v>
      </c>
      <c r="Q1015">
        <f>ROUND((Source!DN371/100)*ROUND((Source!AF371*Source!AV371)*Source!I371, 2), 2)</f>
        <v>0</v>
      </c>
      <c r="R1015">
        <f>Source!X371</f>
        <v>0</v>
      </c>
      <c r="S1015">
        <f>ROUND((Source!DO371/100)*ROUND((Source!AF371*Source!AV371)*Source!I371, 2), 2)</f>
        <v>0</v>
      </c>
      <c r="T1015">
        <f>Source!Y371</f>
        <v>0</v>
      </c>
      <c r="U1015">
        <f>ROUND((175/100)*ROUND((Source!AE371*Source!AV371)*Source!I371, 2), 2)</f>
        <v>0</v>
      </c>
      <c r="V1015">
        <f>ROUND((167/100)*ROUND(Source!CS371*Source!I371, 2), 2)</f>
        <v>0</v>
      </c>
      <c r="X1015">
        <f>IF(Source!BI371&lt;=1,I1015, 0)</f>
        <v>2191.6</v>
      </c>
      <c r="Y1015">
        <f>IF(Source!BI371=2,I1015, 0)</f>
        <v>0</v>
      </c>
      <c r="Z1015">
        <f>IF(Source!BI371=3,I1015, 0)</f>
        <v>0</v>
      </c>
      <c r="AA1015">
        <f>IF(Source!BI371=4,I1015, 0)</f>
        <v>0</v>
      </c>
    </row>
    <row r="1016" spans="1:27" ht="28.5" x14ac:dyDescent="0.2">
      <c r="A1016" s="21" t="str">
        <f>Source!E372</f>
        <v>92,3</v>
      </c>
      <c r="B1016" s="22" t="str">
        <f>Source!F372</f>
        <v>1.3-2-13</v>
      </c>
      <c r="C1016" s="22" t="str">
        <f>Source!G372</f>
        <v>Растворы цементно-известковые, марка 75</v>
      </c>
      <c r="D1016" s="23" t="str">
        <f>Source!H372</f>
        <v>м3</v>
      </c>
      <c r="E1016" s="10">
        <f>Source!I372</f>
        <v>3.1449600000000002</v>
      </c>
      <c r="F1016" s="25">
        <f>Source!AK372</f>
        <v>481.69</v>
      </c>
      <c r="G1016" s="28" t="s">
        <v>3</v>
      </c>
      <c r="H1016" s="10">
        <f>Source!AW372</f>
        <v>1</v>
      </c>
      <c r="I1016" s="26">
        <f>ROUND((Source!AC372*Source!AW372)*Source!I372, 2)+ROUND((Source!AD372*Source!AV372)*Source!I372, 2)+ROUND((Source!AF372*Source!AV372)*Source!I372, 2)</f>
        <v>1514.9</v>
      </c>
      <c r="J1016" s="10">
        <f>IF(Source!BC372&lt;&gt; 0, Source!BC372, 1)</f>
        <v>6.49</v>
      </c>
      <c r="K1016" s="26">
        <f>Source!O372</f>
        <v>9831.67</v>
      </c>
      <c r="Q1016">
        <f>ROUND((Source!DN372/100)*ROUND((Source!AF372*Source!AV372)*Source!I372, 2), 2)</f>
        <v>0</v>
      </c>
      <c r="R1016">
        <f>Source!X372</f>
        <v>0</v>
      </c>
      <c r="S1016">
        <f>ROUND((Source!DO372/100)*ROUND((Source!AF372*Source!AV372)*Source!I372, 2), 2)</f>
        <v>0</v>
      </c>
      <c r="T1016">
        <f>Source!Y372</f>
        <v>0</v>
      </c>
      <c r="U1016">
        <f>ROUND((175/100)*ROUND((Source!AE372*Source!AV372)*Source!I372, 2), 2)</f>
        <v>0</v>
      </c>
      <c r="V1016">
        <f>ROUND((167/100)*ROUND(Source!CS372*Source!I372, 2), 2)</f>
        <v>0</v>
      </c>
      <c r="X1016">
        <f>IF(Source!BI372&lt;=1,I1016, 0)</f>
        <v>1514.9</v>
      </c>
      <c r="Y1016">
        <f>IF(Source!BI372=2,I1016, 0)</f>
        <v>0</v>
      </c>
      <c r="Z1016">
        <f>IF(Source!BI372=3,I1016, 0)</f>
        <v>0</v>
      </c>
      <c r="AA1016">
        <f>IF(Source!BI372=4,I1016, 0)</f>
        <v>0</v>
      </c>
    </row>
    <row r="1017" spans="1:27" ht="14.25" x14ac:dyDescent="0.2">
      <c r="A1017" s="21"/>
      <c r="B1017" s="22"/>
      <c r="C1017" s="22" t="s">
        <v>1040</v>
      </c>
      <c r="D1017" s="23" t="s">
        <v>1041</v>
      </c>
      <c r="E1017" s="10">
        <f>Source!DN369</f>
        <v>100</v>
      </c>
      <c r="F1017" s="25"/>
      <c r="G1017" s="24"/>
      <c r="H1017" s="10"/>
      <c r="I1017" s="26">
        <f>SUM(Q1009:Q1016)</f>
        <v>1844.42</v>
      </c>
      <c r="J1017" s="10">
        <f>Source!BZ369</f>
        <v>86</v>
      </c>
      <c r="K1017" s="26">
        <f>SUM(R1009:R1016)</f>
        <v>29424.080000000002</v>
      </c>
    </row>
    <row r="1018" spans="1:27" ht="14.25" x14ac:dyDescent="0.2">
      <c r="A1018" s="21"/>
      <c r="B1018" s="22"/>
      <c r="C1018" s="22" t="s">
        <v>1042</v>
      </c>
      <c r="D1018" s="23" t="s">
        <v>1041</v>
      </c>
      <c r="E1018" s="10">
        <f>Source!DO369</f>
        <v>64</v>
      </c>
      <c r="F1018" s="25"/>
      <c r="G1018" s="24"/>
      <c r="H1018" s="10"/>
      <c r="I1018" s="26">
        <f>SUM(S1009:S1017)</f>
        <v>1180.43</v>
      </c>
      <c r="J1018" s="10">
        <f>Source!CA369</f>
        <v>44</v>
      </c>
      <c r="K1018" s="26">
        <f>SUM(T1009:T1017)</f>
        <v>15054.18</v>
      </c>
    </row>
    <row r="1019" spans="1:27" ht="14.25" x14ac:dyDescent="0.2">
      <c r="A1019" s="21"/>
      <c r="B1019" s="22"/>
      <c r="C1019" s="22" t="s">
        <v>1043</v>
      </c>
      <c r="D1019" s="23" t="s">
        <v>1041</v>
      </c>
      <c r="E1019" s="10">
        <f>175</f>
        <v>175</v>
      </c>
      <c r="F1019" s="25"/>
      <c r="G1019" s="24"/>
      <c r="H1019" s="10"/>
      <c r="I1019" s="26">
        <f>SUM(U1009:U1018)</f>
        <v>163.71</v>
      </c>
      <c r="J1019" s="10">
        <f>167</f>
        <v>167</v>
      </c>
      <c r="K1019" s="26">
        <f>SUM(V1009:V1018)</f>
        <v>156.22999999999999</v>
      </c>
    </row>
    <row r="1020" spans="1:27" ht="14.25" x14ac:dyDescent="0.2">
      <c r="A1020" s="21"/>
      <c r="B1020" s="22"/>
      <c r="C1020" s="22" t="s">
        <v>1044</v>
      </c>
      <c r="D1020" s="23" t="s">
        <v>1045</v>
      </c>
      <c r="E1020" s="10">
        <f>Source!AQ369</f>
        <v>61.1</v>
      </c>
      <c r="F1020" s="25"/>
      <c r="G1020" s="24" t="str">
        <f>Source!DI369</f>
        <v>*1,15</v>
      </c>
      <c r="H1020" s="10">
        <f>Source!AV369</f>
        <v>1</v>
      </c>
      <c r="I1020" s="26">
        <f>Source!U369</f>
        <v>146.15120000000002</v>
      </c>
      <c r="J1020" s="10"/>
      <c r="K1020" s="26"/>
    </row>
    <row r="1021" spans="1:27" ht="15" x14ac:dyDescent="0.25">
      <c r="A1021" s="30"/>
      <c r="B1021" s="30"/>
      <c r="C1021" s="30"/>
      <c r="D1021" s="30"/>
      <c r="E1021" s="30"/>
      <c r="F1021" s="30"/>
      <c r="G1021" s="30"/>
      <c r="H1021" s="39">
        <f>I1010+I1011+I1013+I1017+I1018+I1019+SUM(I1014:I1016)</f>
        <v>9151.65</v>
      </c>
      <c r="I1021" s="39"/>
      <c r="J1021" s="39">
        <f>K1010+K1011+K1013+K1017+K1018+K1019+SUM(K1014:K1016)</f>
        <v>98449.16</v>
      </c>
      <c r="K1021" s="39"/>
      <c r="O1021" s="29">
        <f>I1010+I1011+I1013+I1017+I1018+I1019+SUM(I1014:I1016)</f>
        <v>9151.65</v>
      </c>
      <c r="P1021" s="29">
        <f>K1010+K1011+K1013+K1017+K1018+K1019+SUM(K1014:K1016)</f>
        <v>98449.16</v>
      </c>
      <c r="X1021">
        <f>IF(Source!BI369&lt;=1,I1010+I1011+I1013+I1017+I1018+I1019-0, 0)</f>
        <v>5443.59</v>
      </c>
      <c r="Y1021">
        <f>IF(Source!BI369=2,I1010+I1011+I1013+I1017+I1018+I1019-0, 0)</f>
        <v>0</v>
      </c>
      <c r="Z1021">
        <f>IF(Source!BI369=3,I1010+I1011+I1013+I1017+I1018+I1019-0, 0)</f>
        <v>0</v>
      </c>
      <c r="AA1021">
        <f>IF(Source!BI369=4,I1010+I1011+I1013+I1017+I1018+I1019,0)</f>
        <v>0</v>
      </c>
    </row>
    <row r="1022" spans="1:27" ht="57" x14ac:dyDescent="0.2">
      <c r="A1022" s="21" t="str">
        <f>Source!E373</f>
        <v>93</v>
      </c>
      <c r="B1022" s="22" t="str">
        <f>Source!F373</f>
        <v>3.15-10-2</v>
      </c>
      <c r="C1022" s="22" t="str">
        <f>Source!G373</f>
        <v>Наружная облицовка по бетонной поверхности керамическими отдельными плитками на цементном растворе стен</v>
      </c>
      <c r="D1022" s="23" t="str">
        <f>Source!H373</f>
        <v>100 м2 поверхности облицовки</v>
      </c>
      <c r="E1022" s="10">
        <f>Source!I373</f>
        <v>2.08</v>
      </c>
      <c r="F1022" s="25"/>
      <c r="G1022" s="24"/>
      <c r="H1022" s="10"/>
      <c r="I1022" s="26"/>
      <c r="J1022" s="10"/>
      <c r="K1022" s="26"/>
      <c r="Q1022">
        <f>ROUND((Source!DN373/100)*ROUND((Source!AF373*Source!AV373)*Source!I373, 2), 2)</f>
        <v>7963.21</v>
      </c>
      <c r="R1022">
        <f>Source!X373</f>
        <v>127037.04</v>
      </c>
      <c r="S1022">
        <f>ROUND((Source!DO373/100)*ROUND((Source!AF373*Source!AV373)*Source!I373, 2), 2)</f>
        <v>5096.45</v>
      </c>
      <c r="T1022">
        <f>Source!Y373</f>
        <v>64995.7</v>
      </c>
      <c r="U1022">
        <f>ROUND((175/100)*ROUND((Source!AE373*Source!AV373)*Source!I373, 2), 2)</f>
        <v>37.630000000000003</v>
      </c>
      <c r="V1022">
        <f>ROUND((167/100)*ROUND(Source!CS373*Source!I373, 2), 2)</f>
        <v>35.909999999999997</v>
      </c>
    </row>
    <row r="1023" spans="1:27" ht="14.25" x14ac:dyDescent="0.2">
      <c r="A1023" s="21"/>
      <c r="B1023" s="22"/>
      <c r="C1023" s="22" t="s">
        <v>1036</v>
      </c>
      <c r="D1023" s="23"/>
      <c r="E1023" s="10"/>
      <c r="F1023" s="25">
        <f>Source!AO373</f>
        <v>3329.1</v>
      </c>
      <c r="G1023" s="24" t="str">
        <f>Source!DG373</f>
        <v>*1,15</v>
      </c>
      <c r="H1023" s="10">
        <f>Source!AV373</f>
        <v>1</v>
      </c>
      <c r="I1023" s="26">
        <f>ROUND((Source!AF373*Source!AV373)*Source!I373, 2)</f>
        <v>7963.21</v>
      </c>
      <c r="J1023" s="10">
        <f>IF(Source!BA373&lt;&gt; 0, Source!BA373, 1)</f>
        <v>18.55</v>
      </c>
      <c r="K1023" s="26">
        <f>Source!S373</f>
        <v>147717.49</v>
      </c>
      <c r="W1023">
        <f>I1023</f>
        <v>7963.21</v>
      </c>
    </row>
    <row r="1024" spans="1:27" ht="14.25" x14ac:dyDescent="0.2">
      <c r="A1024" s="21"/>
      <c r="B1024" s="22"/>
      <c r="C1024" s="22" t="s">
        <v>1037</v>
      </c>
      <c r="D1024" s="23"/>
      <c r="E1024" s="10"/>
      <c r="F1024" s="25">
        <f>Source!AM373</f>
        <v>34.99</v>
      </c>
      <c r="G1024" s="24" t="str">
        <f>Source!DE373</f>
        <v>*1,25</v>
      </c>
      <c r="H1024" s="10">
        <f>Source!AV373</f>
        <v>1</v>
      </c>
      <c r="I1024" s="26">
        <f>ROUND((Source!AD373*Source!AV373)*Source!I373, 2)</f>
        <v>90.97</v>
      </c>
      <c r="J1024" s="10">
        <f>IF(Source!BB373&lt;&gt; 0, Source!BB373, 1)</f>
        <v>8.52</v>
      </c>
      <c r="K1024" s="26">
        <f>Source!Q373</f>
        <v>775.1</v>
      </c>
    </row>
    <row r="1025" spans="1:27" ht="14.25" x14ac:dyDescent="0.2">
      <c r="A1025" s="21"/>
      <c r="B1025" s="22"/>
      <c r="C1025" s="22" t="s">
        <v>1038</v>
      </c>
      <c r="D1025" s="23"/>
      <c r="E1025" s="10"/>
      <c r="F1025" s="25">
        <f>Source!AN373</f>
        <v>8.27</v>
      </c>
      <c r="G1025" s="24" t="str">
        <f>Source!DF373</f>
        <v>*1,25</v>
      </c>
      <c r="H1025" s="10">
        <f>Source!AV373</f>
        <v>1</v>
      </c>
      <c r="I1025" s="27">
        <f>ROUND((Source!AE373*Source!AV373)*Source!I373, 2)</f>
        <v>21.5</v>
      </c>
      <c r="J1025" s="10">
        <f>IF(Source!BS373&lt;&gt; 0, Source!BS373, 1)</f>
        <v>1</v>
      </c>
      <c r="K1025" s="27">
        <f>Source!R373</f>
        <v>21.5</v>
      </c>
      <c r="W1025">
        <f>I1025</f>
        <v>21.5</v>
      </c>
    </row>
    <row r="1026" spans="1:27" ht="14.25" x14ac:dyDescent="0.2">
      <c r="A1026" s="21"/>
      <c r="B1026" s="22"/>
      <c r="C1026" s="22" t="s">
        <v>1039</v>
      </c>
      <c r="D1026" s="23"/>
      <c r="E1026" s="10"/>
      <c r="F1026" s="25">
        <f>Source!AL373</f>
        <v>973.3</v>
      </c>
      <c r="G1026" s="24" t="str">
        <f>Source!DD373</f>
        <v/>
      </c>
      <c r="H1026" s="10">
        <f>Source!AW373</f>
        <v>1</v>
      </c>
      <c r="I1026" s="26">
        <f>ROUND((Source!AC373*Source!AW373)*Source!I373, 2)</f>
        <v>2024.46</v>
      </c>
      <c r="J1026" s="10">
        <f>IF(Source!BC373&lt;&gt; 0, Source!BC373, 1)</f>
        <v>6.64</v>
      </c>
      <c r="K1026" s="26">
        <f>Source!P373</f>
        <v>13442.44</v>
      </c>
    </row>
    <row r="1027" spans="1:27" ht="42.75" x14ac:dyDescent="0.2">
      <c r="A1027" s="21" t="str">
        <f>Source!E374</f>
        <v>93,1</v>
      </c>
      <c r="B1027" s="22" t="str">
        <f>Source!F374</f>
        <v>1.1-1-857</v>
      </c>
      <c r="C1027" s="22" t="str">
        <f>Source!G374</f>
        <v>Плитки керамические фасадные, толщина 9 мм, неглазурованные, прямоугольные, гладкие</v>
      </c>
      <c r="D1027" s="23" t="str">
        <f>Source!H374</f>
        <v>м2</v>
      </c>
      <c r="E1027" s="10">
        <f>Source!I374</f>
        <v>208</v>
      </c>
      <c r="F1027" s="25">
        <f>Source!AK374</f>
        <v>38.67</v>
      </c>
      <c r="G1027" s="28" t="s">
        <v>3</v>
      </c>
      <c r="H1027" s="10">
        <f>Source!AW374</f>
        <v>1</v>
      </c>
      <c r="I1027" s="26">
        <f>ROUND((Source!AC374*Source!AW374)*Source!I374, 2)+ROUND((Source!AD374*Source!AV374)*Source!I374, 2)+ROUND((Source!AF374*Source!AV374)*Source!I374, 2)</f>
        <v>8043.36</v>
      </c>
      <c r="J1027" s="10">
        <f>IF(Source!BC374&lt;&gt; 0, Source!BC374, 1)</f>
        <v>14.1</v>
      </c>
      <c r="K1027" s="26">
        <f>Source!O374</f>
        <v>113411.38</v>
      </c>
      <c r="Q1027">
        <f>ROUND((Source!DN374/100)*ROUND((Source!AF374*Source!AV374)*Source!I374, 2), 2)</f>
        <v>0</v>
      </c>
      <c r="R1027">
        <f>Source!X374</f>
        <v>0</v>
      </c>
      <c r="S1027">
        <f>ROUND((Source!DO374/100)*ROUND((Source!AF374*Source!AV374)*Source!I374, 2), 2)</f>
        <v>0</v>
      </c>
      <c r="T1027">
        <f>Source!Y374</f>
        <v>0</v>
      </c>
      <c r="U1027">
        <f>ROUND((175/100)*ROUND((Source!AE374*Source!AV374)*Source!I374, 2), 2)</f>
        <v>0</v>
      </c>
      <c r="V1027">
        <f>ROUND((167/100)*ROUND(Source!CS374*Source!I374, 2), 2)</f>
        <v>0</v>
      </c>
      <c r="X1027">
        <f>IF(Source!BI374&lt;=1,I1027, 0)</f>
        <v>8043.36</v>
      </c>
      <c r="Y1027">
        <f>IF(Source!BI374=2,I1027, 0)</f>
        <v>0</v>
      </c>
      <c r="Z1027">
        <f>IF(Source!BI374=3,I1027, 0)</f>
        <v>0</v>
      </c>
      <c r="AA1027">
        <f>IF(Source!BI374=4,I1027, 0)</f>
        <v>0</v>
      </c>
    </row>
    <row r="1028" spans="1:27" ht="28.5" x14ac:dyDescent="0.2">
      <c r="A1028" s="21" t="str">
        <f>Source!E375</f>
        <v>93,2</v>
      </c>
      <c r="B1028" s="22" t="str">
        <f>Source!F375</f>
        <v>1.3-2-137</v>
      </c>
      <c r="C1028" s="22" t="str">
        <f>Source!G375</f>
        <v>Смеси сухие для заполнения швов между плитками, белые</v>
      </c>
      <c r="D1028" s="23" t="str">
        <f>Source!H375</f>
        <v>т</v>
      </c>
      <c r="E1028" s="10">
        <f>Source!I375</f>
        <v>0.104</v>
      </c>
      <c r="F1028" s="25">
        <f>Source!AK375</f>
        <v>17999.07</v>
      </c>
      <c r="G1028" s="28" t="s">
        <v>3</v>
      </c>
      <c r="H1028" s="10">
        <f>Source!AW375</f>
        <v>1</v>
      </c>
      <c r="I1028" s="26">
        <f>ROUND((Source!AC375*Source!AW375)*Source!I375, 2)+ROUND((Source!AD375*Source!AV375)*Source!I375, 2)+ROUND((Source!AF375*Source!AV375)*Source!I375, 2)</f>
        <v>1871.9</v>
      </c>
      <c r="J1028" s="10">
        <f>IF(Source!BC375&lt;&gt; 0, Source!BC375, 1)</f>
        <v>1.23</v>
      </c>
      <c r="K1028" s="26">
        <f>Source!O375</f>
        <v>2302.44</v>
      </c>
      <c r="Q1028">
        <f>ROUND((Source!DN375/100)*ROUND((Source!AF375*Source!AV375)*Source!I375, 2), 2)</f>
        <v>0</v>
      </c>
      <c r="R1028">
        <f>Source!X375</f>
        <v>0</v>
      </c>
      <c r="S1028">
        <f>ROUND((Source!DO375/100)*ROUND((Source!AF375*Source!AV375)*Source!I375, 2), 2)</f>
        <v>0</v>
      </c>
      <c r="T1028">
        <f>Source!Y375</f>
        <v>0</v>
      </c>
      <c r="U1028">
        <f>ROUND((175/100)*ROUND((Source!AE375*Source!AV375)*Source!I375, 2), 2)</f>
        <v>0</v>
      </c>
      <c r="V1028">
        <f>ROUND((167/100)*ROUND(Source!CS375*Source!I375, 2), 2)</f>
        <v>0</v>
      </c>
      <c r="X1028">
        <f>IF(Source!BI375&lt;=1,I1028, 0)</f>
        <v>1871.9</v>
      </c>
      <c r="Y1028">
        <f>IF(Source!BI375=2,I1028, 0)</f>
        <v>0</v>
      </c>
      <c r="Z1028">
        <f>IF(Source!BI375=3,I1028, 0)</f>
        <v>0</v>
      </c>
      <c r="AA1028">
        <f>IF(Source!BI375=4,I1028, 0)</f>
        <v>0</v>
      </c>
    </row>
    <row r="1029" spans="1:27" ht="14.25" x14ac:dyDescent="0.2">
      <c r="A1029" s="21"/>
      <c r="B1029" s="22"/>
      <c r="C1029" s="22" t="s">
        <v>1040</v>
      </c>
      <c r="D1029" s="23" t="s">
        <v>1041</v>
      </c>
      <c r="E1029" s="10">
        <f>Source!DN373</f>
        <v>100</v>
      </c>
      <c r="F1029" s="25"/>
      <c r="G1029" s="24"/>
      <c r="H1029" s="10"/>
      <c r="I1029" s="26">
        <f>SUM(Q1022:Q1028)</f>
        <v>7963.21</v>
      </c>
      <c r="J1029" s="10">
        <f>Source!BZ373</f>
        <v>86</v>
      </c>
      <c r="K1029" s="26">
        <f>SUM(R1022:R1028)</f>
        <v>127037.04</v>
      </c>
    </row>
    <row r="1030" spans="1:27" ht="14.25" x14ac:dyDescent="0.2">
      <c r="A1030" s="21"/>
      <c r="B1030" s="22"/>
      <c r="C1030" s="22" t="s">
        <v>1042</v>
      </c>
      <c r="D1030" s="23" t="s">
        <v>1041</v>
      </c>
      <c r="E1030" s="10">
        <f>Source!DO373</f>
        <v>64</v>
      </c>
      <c r="F1030" s="25"/>
      <c r="G1030" s="24"/>
      <c r="H1030" s="10"/>
      <c r="I1030" s="26">
        <f>SUM(S1022:S1029)</f>
        <v>5096.45</v>
      </c>
      <c r="J1030" s="10">
        <f>Source!CA373</f>
        <v>44</v>
      </c>
      <c r="K1030" s="26">
        <f>SUM(T1022:T1029)</f>
        <v>64995.7</v>
      </c>
    </row>
    <row r="1031" spans="1:27" ht="14.25" x14ac:dyDescent="0.2">
      <c r="A1031" s="21"/>
      <c r="B1031" s="22"/>
      <c r="C1031" s="22" t="s">
        <v>1043</v>
      </c>
      <c r="D1031" s="23" t="s">
        <v>1041</v>
      </c>
      <c r="E1031" s="10">
        <f>175</f>
        <v>175</v>
      </c>
      <c r="F1031" s="25"/>
      <c r="G1031" s="24"/>
      <c r="H1031" s="10"/>
      <c r="I1031" s="26">
        <f>SUM(U1022:U1030)</f>
        <v>37.630000000000003</v>
      </c>
      <c r="J1031" s="10">
        <f>167</f>
        <v>167</v>
      </c>
      <c r="K1031" s="26">
        <f>SUM(V1022:V1030)</f>
        <v>35.909999999999997</v>
      </c>
    </row>
    <row r="1032" spans="1:27" ht="14.25" x14ac:dyDescent="0.2">
      <c r="A1032" s="21"/>
      <c r="B1032" s="22"/>
      <c r="C1032" s="22" t="s">
        <v>1044</v>
      </c>
      <c r="D1032" s="23" t="s">
        <v>1045</v>
      </c>
      <c r="E1032" s="10">
        <f>Source!AQ373</f>
        <v>270</v>
      </c>
      <c r="F1032" s="25"/>
      <c r="G1032" s="24" t="str">
        <f>Source!DI373</f>
        <v>*1,15</v>
      </c>
      <c r="H1032" s="10">
        <f>Source!AV373</f>
        <v>1</v>
      </c>
      <c r="I1032" s="26">
        <f>Source!U373</f>
        <v>645.84</v>
      </c>
      <c r="J1032" s="10"/>
      <c r="K1032" s="26"/>
    </row>
    <row r="1033" spans="1:27" ht="15" x14ac:dyDescent="0.25">
      <c r="A1033" s="30"/>
      <c r="B1033" s="30"/>
      <c r="C1033" s="30"/>
      <c r="D1033" s="30"/>
      <c r="E1033" s="30"/>
      <c r="F1033" s="30"/>
      <c r="G1033" s="30"/>
      <c r="H1033" s="39">
        <f>I1023+I1024+I1026+I1029+I1030+I1031+SUM(I1027:I1028)</f>
        <v>33091.19</v>
      </c>
      <c r="I1033" s="39"/>
      <c r="J1033" s="39">
        <f>K1023+K1024+K1026+K1029+K1030+K1031+SUM(K1027:K1028)</f>
        <v>469717.5</v>
      </c>
      <c r="K1033" s="39"/>
      <c r="O1033" s="29">
        <f>I1023+I1024+I1026+I1029+I1030+I1031+SUM(I1027:I1028)</f>
        <v>33091.19</v>
      </c>
      <c r="P1033" s="29">
        <f>K1023+K1024+K1026+K1029+K1030+K1031+SUM(K1027:K1028)</f>
        <v>469717.5</v>
      </c>
      <c r="X1033">
        <f>IF(Source!BI373&lt;=1,I1023+I1024+I1026+I1029+I1030+I1031-0, 0)</f>
        <v>23175.93</v>
      </c>
      <c r="Y1033">
        <f>IF(Source!BI373=2,I1023+I1024+I1026+I1029+I1030+I1031-0, 0)</f>
        <v>0</v>
      </c>
      <c r="Z1033">
        <f>IF(Source!BI373=3,I1023+I1024+I1026+I1029+I1030+I1031-0, 0)</f>
        <v>0</v>
      </c>
      <c r="AA1033">
        <f>IF(Source!BI373=4,I1023+I1024+I1026+I1029+I1030+I1031,0)</f>
        <v>0</v>
      </c>
    </row>
    <row r="1034" spans="1:27" ht="14.25" x14ac:dyDescent="0.2">
      <c r="C1034" s="31" t="str">
        <f>Source!G376</f>
        <v>Покрытие козырков поликарбонатом</v>
      </c>
    </row>
    <row r="1035" spans="1:27" ht="57" x14ac:dyDescent="0.2">
      <c r="A1035" s="21" t="str">
        <f>Source!E377</f>
        <v>94</v>
      </c>
      <c r="B1035" s="22" t="str">
        <f>Source!F377</f>
        <v>3.9-18-1</v>
      </c>
      <c r="C1035" s="22" t="str">
        <f>Source!G377</f>
        <v>Монтаж связей и распорок из одиночных и парных уголков, гнутосварных профилей для пролетов, до 24 м при высоте здания до 25 м</v>
      </c>
      <c r="D1035" s="23" t="str">
        <f>Source!H377</f>
        <v>1 т конструкций</v>
      </c>
      <c r="E1035" s="10">
        <f>Source!I377</f>
        <v>1.2</v>
      </c>
      <c r="F1035" s="25"/>
      <c r="G1035" s="24"/>
      <c r="H1035" s="10"/>
      <c r="I1035" s="26"/>
      <c r="J1035" s="10"/>
      <c r="K1035" s="26"/>
      <c r="Q1035">
        <f>ROUND((Source!DN377/100)*ROUND((Source!AF377*Source!AV377)*Source!I377, 2), 2)</f>
        <v>612.37</v>
      </c>
      <c r="R1035">
        <f>Source!X377</f>
        <v>9622.23</v>
      </c>
      <c r="S1035">
        <f>ROUND((Source!DO377/100)*ROUND((Source!AF377*Source!AV377)*Source!I377, 2), 2)</f>
        <v>504.31</v>
      </c>
      <c r="T1035">
        <f>Source!Y377</f>
        <v>5880.25</v>
      </c>
      <c r="U1035">
        <f>ROUND((175/100)*ROUND((Source!AE377*Source!AV377)*Source!I377, 2), 2)</f>
        <v>23.24</v>
      </c>
      <c r="V1035">
        <f>ROUND((167/100)*ROUND(Source!CS377*Source!I377, 2), 2)</f>
        <v>22.18</v>
      </c>
    </row>
    <row r="1036" spans="1:27" ht="14.25" x14ac:dyDescent="0.2">
      <c r="A1036" s="21"/>
      <c r="B1036" s="22"/>
      <c r="C1036" s="22" t="s">
        <v>1036</v>
      </c>
      <c r="D1036" s="23"/>
      <c r="E1036" s="10"/>
      <c r="F1036" s="25">
        <f>Source!AO377</f>
        <v>522.05999999999995</v>
      </c>
      <c r="G1036" s="24" t="str">
        <f>Source!DG377</f>
        <v>*1,15</v>
      </c>
      <c r="H1036" s="10">
        <f>Source!AV377</f>
        <v>1</v>
      </c>
      <c r="I1036" s="26">
        <f>ROUND((Source!AF377*Source!AV377)*Source!I377, 2)</f>
        <v>720.44</v>
      </c>
      <c r="J1036" s="10">
        <f>IF(Source!BA377&lt;&gt; 0, Source!BA377, 1)</f>
        <v>18.55</v>
      </c>
      <c r="K1036" s="26">
        <f>Source!S377</f>
        <v>13364.21</v>
      </c>
      <c r="W1036">
        <f>I1036</f>
        <v>720.44</v>
      </c>
    </row>
    <row r="1037" spans="1:27" ht="14.25" x14ac:dyDescent="0.2">
      <c r="A1037" s="21"/>
      <c r="B1037" s="22"/>
      <c r="C1037" s="22" t="s">
        <v>1037</v>
      </c>
      <c r="D1037" s="23"/>
      <c r="E1037" s="10"/>
      <c r="F1037" s="25">
        <f>Source!AM377</f>
        <v>37.450000000000003</v>
      </c>
      <c r="G1037" s="24" t="str">
        <f>Source!DE377</f>
        <v>*1,25</v>
      </c>
      <c r="H1037" s="10">
        <f>Source!AV377</f>
        <v>1</v>
      </c>
      <c r="I1037" s="26">
        <f>ROUND((Source!AD377*Source!AV377)*Source!I377, 2)</f>
        <v>56.18</v>
      </c>
      <c r="J1037" s="10">
        <f>IF(Source!BB377&lt;&gt; 0, Source!BB377, 1)</f>
        <v>8.52</v>
      </c>
      <c r="K1037" s="26">
        <f>Source!Q377</f>
        <v>478.61</v>
      </c>
    </row>
    <row r="1038" spans="1:27" ht="14.25" x14ac:dyDescent="0.2">
      <c r="A1038" s="21"/>
      <c r="B1038" s="22"/>
      <c r="C1038" s="22" t="s">
        <v>1038</v>
      </c>
      <c r="D1038" s="23"/>
      <c r="E1038" s="10"/>
      <c r="F1038" s="25">
        <f>Source!AN377</f>
        <v>8.85</v>
      </c>
      <c r="G1038" s="24" t="str">
        <f>Source!DF377</f>
        <v>*1,25</v>
      </c>
      <c r="H1038" s="10">
        <f>Source!AV377</f>
        <v>1</v>
      </c>
      <c r="I1038" s="27">
        <f>ROUND((Source!AE377*Source!AV377)*Source!I377, 2)</f>
        <v>13.28</v>
      </c>
      <c r="J1038" s="10">
        <f>IF(Source!BS377&lt;&gt; 0, Source!BS377, 1)</f>
        <v>1</v>
      </c>
      <c r="K1038" s="27">
        <f>Source!R377</f>
        <v>13.28</v>
      </c>
      <c r="W1038">
        <f>I1038</f>
        <v>13.28</v>
      </c>
    </row>
    <row r="1039" spans="1:27" ht="14.25" x14ac:dyDescent="0.2">
      <c r="A1039" s="21"/>
      <c r="B1039" s="22"/>
      <c r="C1039" s="22" t="s">
        <v>1039</v>
      </c>
      <c r="D1039" s="23"/>
      <c r="E1039" s="10"/>
      <c r="F1039" s="25">
        <f>Source!AL377</f>
        <v>42.01</v>
      </c>
      <c r="G1039" s="24" t="str">
        <f>Source!DD377</f>
        <v/>
      </c>
      <c r="H1039" s="10">
        <f>Source!AW377</f>
        <v>1</v>
      </c>
      <c r="I1039" s="26">
        <f>ROUND((Source!AC377*Source!AW377)*Source!I377, 2)</f>
        <v>50.41</v>
      </c>
      <c r="J1039" s="10">
        <f>IF(Source!BC377&lt;&gt; 0, Source!BC377, 1)</f>
        <v>5.23</v>
      </c>
      <c r="K1039" s="26">
        <f>Source!P377</f>
        <v>263.64999999999998</v>
      </c>
    </row>
    <row r="1040" spans="1:27" ht="57" x14ac:dyDescent="0.2">
      <c r="A1040" s="21" t="str">
        <f>Source!E378</f>
        <v>94,1</v>
      </c>
      <c r="B1040" s="22" t="str">
        <f>Source!F378</f>
        <v>1.6-1-279</v>
      </c>
      <c r="C1040" s="22" t="str">
        <f>Source!G378</f>
        <v>Отдельные конструктивные элементы с преобладанием гнутосварных профилей и круглых труб, средняя масса сборочных единиц до 0,1 т</v>
      </c>
      <c r="D1040" s="23" t="str">
        <f>Source!H378</f>
        <v>т</v>
      </c>
      <c r="E1040" s="10">
        <f>Source!I378</f>
        <v>1.2</v>
      </c>
      <c r="F1040" s="25">
        <f>Source!AK378</f>
        <v>21505.37</v>
      </c>
      <c r="G1040" s="28" t="s">
        <v>3</v>
      </c>
      <c r="H1040" s="10">
        <f>Source!AW378</f>
        <v>1</v>
      </c>
      <c r="I1040" s="26">
        <f>ROUND((Source!AC378*Source!AW378)*Source!I378, 2)+ROUND((Source!AD378*Source!AV378)*Source!I378, 2)+ROUND((Source!AF378*Source!AV378)*Source!I378, 2)</f>
        <v>25806.44</v>
      </c>
      <c r="J1040" s="10">
        <f>IF(Source!BC378&lt;&gt; 0, Source!BC378, 1)</f>
        <v>5.14</v>
      </c>
      <c r="K1040" s="26">
        <f>Source!O378</f>
        <v>132645.12</v>
      </c>
      <c r="Q1040">
        <f>ROUND((Source!DN378/100)*ROUND((Source!AF378*Source!AV378)*Source!I378, 2), 2)</f>
        <v>0</v>
      </c>
      <c r="R1040">
        <f>Source!X378</f>
        <v>0</v>
      </c>
      <c r="S1040">
        <f>ROUND((Source!DO378/100)*ROUND((Source!AF378*Source!AV378)*Source!I378, 2), 2)</f>
        <v>0</v>
      </c>
      <c r="T1040">
        <f>Source!Y378</f>
        <v>0</v>
      </c>
      <c r="U1040">
        <f>ROUND((175/100)*ROUND((Source!AE378*Source!AV378)*Source!I378, 2), 2)</f>
        <v>0</v>
      </c>
      <c r="V1040">
        <f>ROUND((167/100)*ROUND(Source!CS378*Source!I378, 2), 2)</f>
        <v>0</v>
      </c>
      <c r="X1040">
        <f>IF(Source!BI378&lt;=1,I1040, 0)</f>
        <v>25806.44</v>
      </c>
      <c r="Y1040">
        <f>IF(Source!BI378=2,I1040, 0)</f>
        <v>0</v>
      </c>
      <c r="Z1040">
        <f>IF(Source!BI378=3,I1040, 0)</f>
        <v>0</v>
      </c>
      <c r="AA1040">
        <f>IF(Source!BI378=4,I1040, 0)</f>
        <v>0</v>
      </c>
    </row>
    <row r="1041" spans="1:27" ht="14.25" x14ac:dyDescent="0.2">
      <c r="A1041" s="21"/>
      <c r="B1041" s="22"/>
      <c r="C1041" s="22" t="s">
        <v>1040</v>
      </c>
      <c r="D1041" s="23" t="s">
        <v>1041</v>
      </c>
      <c r="E1041" s="10">
        <f>Source!DN377</f>
        <v>85</v>
      </c>
      <c r="F1041" s="25"/>
      <c r="G1041" s="24"/>
      <c r="H1041" s="10"/>
      <c r="I1041" s="26">
        <f>SUM(Q1035:Q1040)</f>
        <v>612.37</v>
      </c>
      <c r="J1041" s="10">
        <f>Source!BZ377</f>
        <v>72</v>
      </c>
      <c r="K1041" s="26">
        <f>SUM(R1035:R1040)</f>
        <v>9622.23</v>
      </c>
    </row>
    <row r="1042" spans="1:27" ht="14.25" x14ac:dyDescent="0.2">
      <c r="A1042" s="21"/>
      <c r="B1042" s="22"/>
      <c r="C1042" s="22" t="s">
        <v>1042</v>
      </c>
      <c r="D1042" s="23" t="s">
        <v>1041</v>
      </c>
      <c r="E1042" s="10">
        <f>Source!DO377</f>
        <v>70</v>
      </c>
      <c r="F1042" s="25"/>
      <c r="G1042" s="24"/>
      <c r="H1042" s="10"/>
      <c r="I1042" s="26">
        <f>SUM(S1035:S1041)</f>
        <v>504.31</v>
      </c>
      <c r="J1042" s="10">
        <f>Source!CA377</f>
        <v>44</v>
      </c>
      <c r="K1042" s="26">
        <f>SUM(T1035:T1041)</f>
        <v>5880.25</v>
      </c>
    </row>
    <row r="1043" spans="1:27" ht="14.25" x14ac:dyDescent="0.2">
      <c r="A1043" s="21"/>
      <c r="B1043" s="22"/>
      <c r="C1043" s="22" t="s">
        <v>1043</v>
      </c>
      <c r="D1043" s="23" t="s">
        <v>1041</v>
      </c>
      <c r="E1043" s="10">
        <f>175</f>
        <v>175</v>
      </c>
      <c r="F1043" s="25"/>
      <c r="G1043" s="24"/>
      <c r="H1043" s="10"/>
      <c r="I1043" s="26">
        <f>SUM(U1035:U1042)</f>
        <v>23.24</v>
      </c>
      <c r="J1043" s="10">
        <f>167</f>
        <v>167</v>
      </c>
      <c r="K1043" s="26">
        <f>SUM(V1035:V1042)</f>
        <v>22.18</v>
      </c>
    </row>
    <row r="1044" spans="1:27" ht="14.25" x14ac:dyDescent="0.2">
      <c r="A1044" s="21"/>
      <c r="B1044" s="22"/>
      <c r="C1044" s="22" t="s">
        <v>1044</v>
      </c>
      <c r="D1044" s="23" t="s">
        <v>1045</v>
      </c>
      <c r="E1044" s="10">
        <f>Source!AQ377</f>
        <v>39.549999999999997</v>
      </c>
      <c r="F1044" s="25"/>
      <c r="G1044" s="24" t="str">
        <f>Source!DI377</f>
        <v>*1,15</v>
      </c>
      <c r="H1044" s="10">
        <f>Source!AV377</f>
        <v>1</v>
      </c>
      <c r="I1044" s="26">
        <f>Source!U377</f>
        <v>54.578999999999994</v>
      </c>
      <c r="J1044" s="10"/>
      <c r="K1044" s="26"/>
    </row>
    <row r="1045" spans="1:27" ht="15" x14ac:dyDescent="0.25">
      <c r="A1045" s="30"/>
      <c r="B1045" s="30"/>
      <c r="C1045" s="30"/>
      <c r="D1045" s="30"/>
      <c r="E1045" s="30"/>
      <c r="F1045" s="30"/>
      <c r="G1045" s="30"/>
      <c r="H1045" s="39">
        <f>I1036+I1037+I1039+I1041+I1042+I1043+SUM(I1040:I1040)</f>
        <v>27773.39</v>
      </c>
      <c r="I1045" s="39"/>
      <c r="J1045" s="39">
        <f>K1036+K1037+K1039+K1041+K1042+K1043+SUM(K1040:K1040)</f>
        <v>162276.25</v>
      </c>
      <c r="K1045" s="39"/>
      <c r="O1045" s="29">
        <f>I1036+I1037+I1039+I1041+I1042+I1043+SUM(I1040:I1040)</f>
        <v>27773.39</v>
      </c>
      <c r="P1045" s="29">
        <f>K1036+K1037+K1039+K1041+K1042+K1043+SUM(K1040:K1040)</f>
        <v>162276.25</v>
      </c>
      <c r="X1045">
        <f>IF(Source!BI377&lt;=1,I1036+I1037+I1039+I1041+I1042+I1043-0, 0)</f>
        <v>1966.95</v>
      </c>
      <c r="Y1045">
        <f>IF(Source!BI377=2,I1036+I1037+I1039+I1041+I1042+I1043-0, 0)</f>
        <v>0</v>
      </c>
      <c r="Z1045">
        <f>IF(Source!BI377=3,I1036+I1037+I1039+I1041+I1042+I1043-0, 0)</f>
        <v>0</v>
      </c>
      <c r="AA1045">
        <f>IF(Source!BI377=4,I1036+I1037+I1039+I1041+I1042+I1043,0)</f>
        <v>0</v>
      </c>
    </row>
    <row r="1046" spans="1:27" ht="57" x14ac:dyDescent="0.2">
      <c r="A1046" s="21" t="str">
        <f>Source!E379</f>
        <v>95</v>
      </c>
      <c r="B1046" s="22" t="str">
        <f>Source!F379</f>
        <v>3.15-169-2</v>
      </c>
      <c r="C1046" s="22" t="str">
        <f>Source!G379</f>
        <v>Облицовка поликарбонатом металлических конструкций с креплением через соединительные профили, поверхность горизонтальная</v>
      </c>
      <c r="D1046" s="23" t="str">
        <f>Source!H379</f>
        <v>100 м2 облицовки</v>
      </c>
      <c r="E1046" s="10">
        <f>Source!I379</f>
        <v>0.6</v>
      </c>
      <c r="F1046" s="25"/>
      <c r="G1046" s="24"/>
      <c r="H1046" s="10"/>
      <c r="I1046" s="26"/>
      <c r="J1046" s="10"/>
      <c r="K1046" s="26"/>
      <c r="Q1046">
        <f>ROUND((Source!DN379/100)*ROUND((Source!AF379*Source!AV379)*Source!I379, 2), 2)</f>
        <v>702.6</v>
      </c>
      <c r="R1046">
        <f>Source!X379</f>
        <v>11208.57</v>
      </c>
      <c r="S1046">
        <f>ROUND((Source!DO379/100)*ROUND((Source!AF379*Source!AV379)*Source!I379, 2), 2)</f>
        <v>449.66</v>
      </c>
      <c r="T1046">
        <f>Source!Y379</f>
        <v>5734.62</v>
      </c>
      <c r="U1046">
        <f>ROUND((175/100)*ROUND((Source!AE379*Source!AV379)*Source!I379, 2), 2)</f>
        <v>6.98</v>
      </c>
      <c r="V1046">
        <f>ROUND((167/100)*ROUND(Source!CS379*Source!I379, 2), 2)</f>
        <v>6.66</v>
      </c>
    </row>
    <row r="1047" spans="1:27" ht="14.25" x14ac:dyDescent="0.2">
      <c r="A1047" s="21"/>
      <c r="B1047" s="22"/>
      <c r="C1047" s="22" t="s">
        <v>1036</v>
      </c>
      <c r="D1047" s="23"/>
      <c r="E1047" s="10"/>
      <c r="F1047" s="25">
        <f>Source!AO379</f>
        <v>1018.26</v>
      </c>
      <c r="G1047" s="24" t="str">
        <f>Source!DG379</f>
        <v>*1,15</v>
      </c>
      <c r="H1047" s="10">
        <f>Source!AV379</f>
        <v>1</v>
      </c>
      <c r="I1047" s="26">
        <f>ROUND((Source!AF379*Source!AV379)*Source!I379, 2)</f>
        <v>702.6</v>
      </c>
      <c r="J1047" s="10">
        <f>IF(Source!BA379&lt;&gt; 0, Source!BA379, 1)</f>
        <v>18.55</v>
      </c>
      <c r="K1047" s="26">
        <f>Source!S379</f>
        <v>13033.22</v>
      </c>
      <c r="W1047">
        <f>I1047</f>
        <v>702.6</v>
      </c>
    </row>
    <row r="1048" spans="1:27" ht="14.25" x14ac:dyDescent="0.2">
      <c r="A1048" s="21"/>
      <c r="B1048" s="22"/>
      <c r="C1048" s="22" t="s">
        <v>1037</v>
      </c>
      <c r="D1048" s="23"/>
      <c r="E1048" s="10"/>
      <c r="F1048" s="25">
        <f>Source!AM379</f>
        <v>59.49</v>
      </c>
      <c r="G1048" s="24" t="str">
        <f>Source!DE379</f>
        <v>*1,25</v>
      </c>
      <c r="H1048" s="10">
        <f>Source!AV379</f>
        <v>1</v>
      </c>
      <c r="I1048" s="26">
        <f>ROUND((Source!AD379*Source!AV379)*Source!I379, 2)</f>
        <v>44.62</v>
      </c>
      <c r="J1048" s="10">
        <f>IF(Source!BB379&lt;&gt; 0, Source!BB379, 1)</f>
        <v>8.7200000000000006</v>
      </c>
      <c r="K1048" s="26">
        <f>Source!Q379</f>
        <v>389.06</v>
      </c>
    </row>
    <row r="1049" spans="1:27" ht="14.25" x14ac:dyDescent="0.2">
      <c r="A1049" s="21"/>
      <c r="B1049" s="22"/>
      <c r="C1049" s="22" t="s">
        <v>1038</v>
      </c>
      <c r="D1049" s="23"/>
      <c r="E1049" s="10"/>
      <c r="F1049" s="25">
        <f>Source!AN379</f>
        <v>5.32</v>
      </c>
      <c r="G1049" s="24" t="str">
        <f>Source!DF379</f>
        <v>*1,25</v>
      </c>
      <c r="H1049" s="10">
        <f>Source!AV379</f>
        <v>1</v>
      </c>
      <c r="I1049" s="27">
        <f>ROUND((Source!AE379*Source!AV379)*Source!I379, 2)</f>
        <v>3.99</v>
      </c>
      <c r="J1049" s="10">
        <f>IF(Source!BS379&lt;&gt; 0, Source!BS379, 1)</f>
        <v>1</v>
      </c>
      <c r="K1049" s="27">
        <f>Source!R379</f>
        <v>3.99</v>
      </c>
      <c r="W1049">
        <f>I1049</f>
        <v>3.99</v>
      </c>
    </row>
    <row r="1050" spans="1:27" ht="14.25" x14ac:dyDescent="0.2">
      <c r="A1050" s="21"/>
      <c r="B1050" s="22"/>
      <c r="C1050" s="22" t="s">
        <v>1039</v>
      </c>
      <c r="D1050" s="23"/>
      <c r="E1050" s="10"/>
      <c r="F1050" s="25">
        <f>Source!AL379</f>
        <v>530.37</v>
      </c>
      <c r="G1050" s="24" t="str">
        <f>Source!DD379</f>
        <v/>
      </c>
      <c r="H1050" s="10">
        <f>Source!AW379</f>
        <v>1</v>
      </c>
      <c r="I1050" s="26">
        <f>ROUND((Source!AC379*Source!AW379)*Source!I379, 2)</f>
        <v>318.22000000000003</v>
      </c>
      <c r="J1050" s="10">
        <f>IF(Source!BC379&lt;&gt; 0, Source!BC379, 1)</f>
        <v>2.79</v>
      </c>
      <c r="K1050" s="26">
        <f>Source!P379</f>
        <v>887.84</v>
      </c>
    </row>
    <row r="1051" spans="1:27" ht="57" x14ac:dyDescent="0.2">
      <c r="A1051" s="21" t="str">
        <f>Source!E380</f>
        <v>95,1</v>
      </c>
      <c r="B1051" s="22" t="str">
        <f>Source!F380</f>
        <v>1.1-1-3798</v>
      </c>
      <c r="C1051" s="22" t="str">
        <f>Source!G380</f>
        <v>Ленты герметизирующие алюминиевые самоклеящиеся для сотового поликарбоната толщиной от 16 до 25 мм, ширина 45 мм, перфорированные</v>
      </c>
      <c r="D1051" s="23" t="str">
        <f>Source!H380</f>
        <v>м</v>
      </c>
      <c r="E1051" s="10">
        <f>Source!I380</f>
        <v>52.481999999999999</v>
      </c>
      <c r="F1051" s="25">
        <f>Source!AK380</f>
        <v>7.43</v>
      </c>
      <c r="G1051" s="28" t="s">
        <v>3</v>
      </c>
      <c r="H1051" s="10">
        <f>Source!AW380</f>
        <v>1</v>
      </c>
      <c r="I1051" s="26">
        <f>ROUND((Source!AC380*Source!AW380)*Source!I380, 2)+ROUND((Source!AD380*Source!AV380)*Source!I380, 2)+ROUND((Source!AF380*Source!AV380)*Source!I380, 2)</f>
        <v>389.94</v>
      </c>
      <c r="J1051" s="10">
        <f>IF(Source!BC380&lt;&gt; 0, Source!BC380, 1)</f>
        <v>5.24</v>
      </c>
      <c r="K1051" s="26">
        <f>Source!O380</f>
        <v>2043.29</v>
      </c>
      <c r="Q1051">
        <f>ROUND((Source!DN380/100)*ROUND((Source!AF380*Source!AV380)*Source!I380, 2), 2)</f>
        <v>0</v>
      </c>
      <c r="R1051">
        <f>Source!X380</f>
        <v>0</v>
      </c>
      <c r="S1051">
        <f>ROUND((Source!DO380/100)*ROUND((Source!AF380*Source!AV380)*Source!I380, 2), 2)</f>
        <v>0</v>
      </c>
      <c r="T1051">
        <f>Source!Y380</f>
        <v>0</v>
      </c>
      <c r="U1051">
        <f>ROUND((175/100)*ROUND((Source!AE380*Source!AV380)*Source!I380, 2), 2)</f>
        <v>0</v>
      </c>
      <c r="V1051">
        <f>ROUND((167/100)*ROUND(Source!CS380*Source!I380, 2), 2)</f>
        <v>0</v>
      </c>
      <c r="X1051">
        <f>IF(Source!BI380&lt;=1,I1051, 0)</f>
        <v>389.94</v>
      </c>
      <c r="Y1051">
        <f>IF(Source!BI380=2,I1051, 0)</f>
        <v>0</v>
      </c>
      <c r="Z1051">
        <f>IF(Source!BI380=3,I1051, 0)</f>
        <v>0</v>
      </c>
      <c r="AA1051">
        <f>IF(Source!BI380=4,I1051, 0)</f>
        <v>0</v>
      </c>
    </row>
    <row r="1052" spans="1:27" ht="42.75" x14ac:dyDescent="0.2">
      <c r="A1052" s="21" t="str">
        <f>Source!E381</f>
        <v>95,2</v>
      </c>
      <c r="B1052" s="22" t="str">
        <f>Source!F381</f>
        <v>1.1-1-3802</v>
      </c>
      <c r="C1052" s="22" t="str">
        <f>Source!G381</f>
        <v>Профили поликарбонатные торцевые для сотового поликарбоната толщиной 25 мм</v>
      </c>
      <c r="D1052" s="23" t="str">
        <f>Source!H381</f>
        <v>м</v>
      </c>
      <c r="E1052" s="10">
        <f>Source!I381</f>
        <v>52.481999999999999</v>
      </c>
      <c r="F1052" s="25">
        <f>Source!AK381</f>
        <v>15.39</v>
      </c>
      <c r="G1052" s="28" t="s">
        <v>3</v>
      </c>
      <c r="H1052" s="10">
        <f>Source!AW381</f>
        <v>1</v>
      </c>
      <c r="I1052" s="26">
        <f>ROUND((Source!AC381*Source!AW381)*Source!I381, 2)+ROUND((Source!AD381*Source!AV381)*Source!I381, 2)+ROUND((Source!AF381*Source!AV381)*Source!I381, 2)</f>
        <v>807.7</v>
      </c>
      <c r="J1052" s="10">
        <f>IF(Source!BC381&lt;&gt; 0, Source!BC381, 1)</f>
        <v>4.82</v>
      </c>
      <c r="K1052" s="26">
        <f>Source!O381</f>
        <v>3893.1</v>
      </c>
      <c r="Q1052">
        <f>ROUND((Source!DN381/100)*ROUND((Source!AF381*Source!AV381)*Source!I381, 2), 2)</f>
        <v>0</v>
      </c>
      <c r="R1052">
        <f>Source!X381</f>
        <v>0</v>
      </c>
      <c r="S1052">
        <f>ROUND((Source!DO381/100)*ROUND((Source!AF381*Source!AV381)*Source!I381, 2), 2)</f>
        <v>0</v>
      </c>
      <c r="T1052">
        <f>Source!Y381</f>
        <v>0</v>
      </c>
      <c r="U1052">
        <f>ROUND((175/100)*ROUND((Source!AE381*Source!AV381)*Source!I381, 2), 2)</f>
        <v>0</v>
      </c>
      <c r="V1052">
        <f>ROUND((167/100)*ROUND(Source!CS381*Source!I381, 2), 2)</f>
        <v>0</v>
      </c>
      <c r="X1052">
        <f>IF(Source!BI381&lt;=1,I1052, 0)</f>
        <v>807.7</v>
      </c>
      <c r="Y1052">
        <f>IF(Source!BI381=2,I1052, 0)</f>
        <v>0</v>
      </c>
      <c r="Z1052">
        <f>IF(Source!BI381=3,I1052, 0)</f>
        <v>0</v>
      </c>
      <c r="AA1052">
        <f>IF(Source!BI381=4,I1052, 0)</f>
        <v>0</v>
      </c>
    </row>
    <row r="1053" spans="1:27" ht="28.5" x14ac:dyDescent="0.2">
      <c r="A1053" s="21" t="str">
        <f>Source!E382</f>
        <v>95,3</v>
      </c>
      <c r="B1053" s="22" t="str">
        <f>Source!F382</f>
        <v>1.1-1-1659</v>
      </c>
      <c r="C1053" s="22" t="str">
        <f>Source!G382</f>
        <v>Листы из литого поликарбоната, толщина 12 мм</v>
      </c>
      <c r="D1053" s="23" t="str">
        <f>Source!H382</f>
        <v>м2</v>
      </c>
      <c r="E1053" s="10">
        <f>Source!I382</f>
        <v>60.9</v>
      </c>
      <c r="F1053" s="25">
        <f>Source!AK382</f>
        <v>1069.33</v>
      </c>
      <c r="G1053" s="28" t="s">
        <v>3</v>
      </c>
      <c r="H1053" s="10">
        <f>Source!AW382</f>
        <v>1</v>
      </c>
      <c r="I1053" s="26">
        <f>ROUND((Source!AC382*Source!AW382)*Source!I382, 2)+ROUND((Source!AD382*Source!AV382)*Source!I382, 2)+ROUND((Source!AF382*Source!AV382)*Source!I382, 2)</f>
        <v>65122.2</v>
      </c>
      <c r="J1053" s="10">
        <f>IF(Source!BC382&lt;&gt; 0, Source!BC382, 1)</f>
        <v>2.99</v>
      </c>
      <c r="K1053" s="26">
        <f>Source!O382</f>
        <v>194715.37</v>
      </c>
      <c r="Q1053">
        <f>ROUND((Source!DN382/100)*ROUND((Source!AF382*Source!AV382)*Source!I382, 2), 2)</f>
        <v>0</v>
      </c>
      <c r="R1053">
        <f>Source!X382</f>
        <v>0</v>
      </c>
      <c r="S1053">
        <f>ROUND((Source!DO382/100)*ROUND((Source!AF382*Source!AV382)*Source!I382, 2), 2)</f>
        <v>0</v>
      </c>
      <c r="T1053">
        <f>Source!Y382</f>
        <v>0</v>
      </c>
      <c r="U1053">
        <f>ROUND((175/100)*ROUND((Source!AE382*Source!AV382)*Source!I382, 2), 2)</f>
        <v>0</v>
      </c>
      <c r="V1053">
        <f>ROUND((167/100)*ROUND(Source!CS382*Source!I382, 2), 2)</f>
        <v>0</v>
      </c>
      <c r="X1053">
        <f>IF(Source!BI382&lt;=1,I1053, 0)</f>
        <v>65122.2</v>
      </c>
      <c r="Y1053">
        <f>IF(Source!BI382=2,I1053, 0)</f>
        <v>0</v>
      </c>
      <c r="Z1053">
        <f>IF(Source!BI382=3,I1053, 0)</f>
        <v>0</v>
      </c>
      <c r="AA1053">
        <f>IF(Source!BI382=4,I1053, 0)</f>
        <v>0</v>
      </c>
    </row>
    <row r="1054" spans="1:27" ht="42.75" x14ac:dyDescent="0.2">
      <c r="A1054" s="21" t="str">
        <f>Source!E383</f>
        <v>95,4</v>
      </c>
      <c r="B1054" s="22" t="str">
        <f>Source!F383</f>
        <v>1.1-1-3792</v>
      </c>
      <c r="C1054" s="22" t="str">
        <f>Source!G383</f>
        <v>Прокладки резиновые уплотнительные для профилей алюминиевых, ширина 60 мм</v>
      </c>
      <c r="D1054" s="23" t="str">
        <f>Source!H383</f>
        <v>м</v>
      </c>
      <c r="E1054" s="10">
        <f>Source!I383</f>
        <v>28.866</v>
      </c>
      <c r="F1054" s="25">
        <f>Source!AK383</f>
        <v>14.74</v>
      </c>
      <c r="G1054" s="28" t="s">
        <v>3</v>
      </c>
      <c r="H1054" s="10">
        <f>Source!AW383</f>
        <v>1</v>
      </c>
      <c r="I1054" s="26">
        <f>ROUND((Source!AC383*Source!AW383)*Source!I383, 2)+ROUND((Source!AD383*Source!AV383)*Source!I383, 2)+ROUND((Source!AF383*Source!AV383)*Source!I383, 2)</f>
        <v>425.48</v>
      </c>
      <c r="J1054" s="10">
        <f>IF(Source!BC383&lt;&gt; 0, Source!BC383, 1)</f>
        <v>10.58</v>
      </c>
      <c r="K1054" s="26">
        <f>Source!O383</f>
        <v>4501.63</v>
      </c>
      <c r="Q1054">
        <f>ROUND((Source!DN383/100)*ROUND((Source!AF383*Source!AV383)*Source!I383, 2), 2)</f>
        <v>0</v>
      </c>
      <c r="R1054">
        <f>Source!X383</f>
        <v>0</v>
      </c>
      <c r="S1054">
        <f>ROUND((Source!DO383/100)*ROUND((Source!AF383*Source!AV383)*Source!I383, 2), 2)</f>
        <v>0</v>
      </c>
      <c r="T1054">
        <f>Source!Y383</f>
        <v>0</v>
      </c>
      <c r="U1054">
        <f>ROUND((175/100)*ROUND((Source!AE383*Source!AV383)*Source!I383, 2), 2)</f>
        <v>0</v>
      </c>
      <c r="V1054">
        <f>ROUND((167/100)*ROUND(Source!CS383*Source!I383, 2), 2)</f>
        <v>0</v>
      </c>
      <c r="X1054">
        <f>IF(Source!BI383&lt;=1,I1054, 0)</f>
        <v>425.48</v>
      </c>
      <c r="Y1054">
        <f>IF(Source!BI383=2,I1054, 0)</f>
        <v>0</v>
      </c>
      <c r="Z1054">
        <f>IF(Source!BI383=3,I1054, 0)</f>
        <v>0</v>
      </c>
      <c r="AA1054">
        <f>IF(Source!BI383=4,I1054, 0)</f>
        <v>0</v>
      </c>
    </row>
    <row r="1055" spans="1:27" ht="42.75" x14ac:dyDescent="0.2">
      <c r="A1055" s="21" t="str">
        <f>Source!E384</f>
        <v>95,5</v>
      </c>
      <c r="B1055" s="22" t="str">
        <f>Source!F384</f>
        <v>1.1-1-3791</v>
      </c>
      <c r="C1055" s="22" t="str">
        <f>Source!G384</f>
        <v>Прокладки резиновые уплотнительные для профилей алюминиевых, ширина 13,5 мм</v>
      </c>
      <c r="D1055" s="23" t="str">
        <f>Source!H384</f>
        <v>м</v>
      </c>
      <c r="E1055" s="10">
        <f>Source!I384</f>
        <v>57.725999999999999</v>
      </c>
      <c r="F1055" s="25">
        <f>Source!AK384</f>
        <v>4.2</v>
      </c>
      <c r="G1055" s="28" t="s">
        <v>3</v>
      </c>
      <c r="H1055" s="10">
        <f>Source!AW384</f>
        <v>1</v>
      </c>
      <c r="I1055" s="26">
        <f>ROUND((Source!AC384*Source!AW384)*Source!I384, 2)+ROUND((Source!AD384*Source!AV384)*Source!I384, 2)+ROUND((Source!AF384*Source!AV384)*Source!I384, 2)</f>
        <v>242.45</v>
      </c>
      <c r="J1055" s="10">
        <f>IF(Source!BC384&lt;&gt; 0, Source!BC384, 1)</f>
        <v>9.07</v>
      </c>
      <c r="K1055" s="26">
        <f>Source!O384</f>
        <v>2199.0100000000002</v>
      </c>
      <c r="Q1055">
        <f>ROUND((Source!DN384/100)*ROUND((Source!AF384*Source!AV384)*Source!I384, 2), 2)</f>
        <v>0</v>
      </c>
      <c r="R1055">
        <f>Source!X384</f>
        <v>0</v>
      </c>
      <c r="S1055">
        <f>ROUND((Source!DO384/100)*ROUND((Source!AF384*Source!AV384)*Source!I384, 2), 2)</f>
        <v>0</v>
      </c>
      <c r="T1055">
        <f>Source!Y384</f>
        <v>0</v>
      </c>
      <c r="U1055">
        <f>ROUND((175/100)*ROUND((Source!AE384*Source!AV384)*Source!I384, 2), 2)</f>
        <v>0</v>
      </c>
      <c r="V1055">
        <f>ROUND((167/100)*ROUND(Source!CS384*Source!I384, 2), 2)</f>
        <v>0</v>
      </c>
      <c r="X1055">
        <f>IF(Source!BI384&lt;=1,I1055, 0)</f>
        <v>242.45</v>
      </c>
      <c r="Y1055">
        <f>IF(Source!BI384=2,I1055, 0)</f>
        <v>0</v>
      </c>
      <c r="Z1055">
        <f>IF(Source!BI384=3,I1055, 0)</f>
        <v>0</v>
      </c>
      <c r="AA1055">
        <f>IF(Source!BI384=4,I1055, 0)</f>
        <v>0</v>
      </c>
    </row>
    <row r="1056" spans="1:27" ht="28.5" x14ac:dyDescent="0.2">
      <c r="A1056" s="21" t="str">
        <f>Source!E385</f>
        <v>95,6</v>
      </c>
      <c r="B1056" s="22" t="str">
        <f>Source!F385</f>
        <v>1.7-12-35</v>
      </c>
      <c r="C1056" s="22" t="str">
        <f>Source!G385</f>
        <v>Профили алюминиевые системы AGS 150, ширина 51 мм, крышки</v>
      </c>
      <c r="D1056" s="23" t="str">
        <f>Source!H385</f>
        <v>м</v>
      </c>
      <c r="E1056" s="10">
        <f>Source!I385</f>
        <v>28.866</v>
      </c>
      <c r="F1056" s="25">
        <f>Source!AK385</f>
        <v>8.1</v>
      </c>
      <c r="G1056" s="28" t="s">
        <v>3</v>
      </c>
      <c r="H1056" s="10">
        <f>Source!AW385</f>
        <v>1</v>
      </c>
      <c r="I1056" s="26">
        <f>ROUND((Source!AC385*Source!AW385)*Source!I385, 2)+ROUND((Source!AD385*Source!AV385)*Source!I385, 2)+ROUND((Source!AF385*Source!AV385)*Source!I385, 2)</f>
        <v>233.81</v>
      </c>
      <c r="J1056" s="10">
        <f>IF(Source!BC385&lt;&gt; 0, Source!BC385, 1)</f>
        <v>6.88</v>
      </c>
      <c r="K1056" s="26">
        <f>Source!O385</f>
        <v>1608.64</v>
      </c>
      <c r="Q1056">
        <f>ROUND((Source!DN385/100)*ROUND((Source!AF385*Source!AV385)*Source!I385, 2), 2)</f>
        <v>0</v>
      </c>
      <c r="R1056">
        <f>Source!X385</f>
        <v>0</v>
      </c>
      <c r="S1056">
        <f>ROUND((Source!DO385/100)*ROUND((Source!AF385*Source!AV385)*Source!I385, 2), 2)</f>
        <v>0</v>
      </c>
      <c r="T1056">
        <f>Source!Y385</f>
        <v>0</v>
      </c>
      <c r="U1056">
        <f>ROUND((175/100)*ROUND((Source!AE385*Source!AV385)*Source!I385, 2), 2)</f>
        <v>0</v>
      </c>
      <c r="V1056">
        <f>ROUND((167/100)*ROUND(Source!CS385*Source!I385, 2), 2)</f>
        <v>0</v>
      </c>
      <c r="X1056">
        <f>IF(Source!BI385&lt;=1,I1056, 0)</f>
        <v>233.81</v>
      </c>
      <c r="Y1056">
        <f>IF(Source!BI385=2,I1056, 0)</f>
        <v>0</v>
      </c>
      <c r="Z1056">
        <f>IF(Source!BI385=3,I1056, 0)</f>
        <v>0</v>
      </c>
      <c r="AA1056">
        <f>IF(Source!BI385=4,I1056, 0)</f>
        <v>0</v>
      </c>
    </row>
    <row r="1057" spans="1:27" ht="28.5" x14ac:dyDescent="0.2">
      <c r="A1057" s="21" t="str">
        <f>Source!E386</f>
        <v>95,7</v>
      </c>
      <c r="B1057" s="22" t="str">
        <f>Source!F386</f>
        <v>1.7-12-36</v>
      </c>
      <c r="C1057" s="22" t="str">
        <f>Source!G386</f>
        <v>Профили алюминиевые системы AGS 150, ширина 49 мм, прижимы</v>
      </c>
      <c r="D1057" s="23" t="str">
        <f>Source!H386</f>
        <v>м</v>
      </c>
      <c r="E1057" s="10">
        <f>Source!I386</f>
        <v>28.866</v>
      </c>
      <c r="F1057" s="25">
        <f>Source!AK386</f>
        <v>17.43</v>
      </c>
      <c r="G1057" s="28" t="s">
        <v>3</v>
      </c>
      <c r="H1057" s="10">
        <f>Source!AW386</f>
        <v>1</v>
      </c>
      <c r="I1057" s="26">
        <f>ROUND((Source!AC386*Source!AW386)*Source!I386, 2)+ROUND((Source!AD386*Source!AV386)*Source!I386, 2)+ROUND((Source!AF386*Source!AV386)*Source!I386, 2)</f>
        <v>503.13</v>
      </c>
      <c r="J1057" s="10">
        <f>IF(Source!BC386&lt;&gt; 0, Source!BC386, 1)</f>
        <v>6.48</v>
      </c>
      <c r="K1057" s="26">
        <f>Source!O386</f>
        <v>3260.31</v>
      </c>
      <c r="Q1057">
        <f>ROUND((Source!DN386/100)*ROUND((Source!AF386*Source!AV386)*Source!I386, 2), 2)</f>
        <v>0</v>
      </c>
      <c r="R1057">
        <f>Source!X386</f>
        <v>0</v>
      </c>
      <c r="S1057">
        <f>ROUND((Source!DO386/100)*ROUND((Source!AF386*Source!AV386)*Source!I386, 2), 2)</f>
        <v>0</v>
      </c>
      <c r="T1057">
        <f>Source!Y386</f>
        <v>0</v>
      </c>
      <c r="U1057">
        <f>ROUND((175/100)*ROUND((Source!AE386*Source!AV386)*Source!I386, 2), 2)</f>
        <v>0</v>
      </c>
      <c r="V1057">
        <f>ROUND((167/100)*ROUND(Source!CS386*Source!I386, 2), 2)</f>
        <v>0</v>
      </c>
      <c r="X1057">
        <f>IF(Source!BI386&lt;=1,I1057, 0)</f>
        <v>503.13</v>
      </c>
      <c r="Y1057">
        <f>IF(Source!BI386=2,I1057, 0)</f>
        <v>0</v>
      </c>
      <c r="Z1057">
        <f>IF(Source!BI386=3,I1057, 0)</f>
        <v>0</v>
      </c>
      <c r="AA1057">
        <f>IF(Source!BI386=4,I1057, 0)</f>
        <v>0</v>
      </c>
    </row>
    <row r="1058" spans="1:27" ht="14.25" x14ac:dyDescent="0.2">
      <c r="A1058" s="21"/>
      <c r="B1058" s="22"/>
      <c r="C1058" s="22" t="s">
        <v>1040</v>
      </c>
      <c r="D1058" s="23" t="s">
        <v>1041</v>
      </c>
      <c r="E1058" s="10">
        <f>Source!DN379</f>
        <v>100</v>
      </c>
      <c r="F1058" s="25"/>
      <c r="G1058" s="24"/>
      <c r="H1058" s="10"/>
      <c r="I1058" s="26">
        <f>SUM(Q1046:Q1057)</f>
        <v>702.6</v>
      </c>
      <c r="J1058" s="10">
        <f>Source!BZ379</f>
        <v>86</v>
      </c>
      <c r="K1058" s="26">
        <f>SUM(R1046:R1057)</f>
        <v>11208.57</v>
      </c>
    </row>
    <row r="1059" spans="1:27" ht="14.25" x14ac:dyDescent="0.2">
      <c r="A1059" s="21"/>
      <c r="B1059" s="22"/>
      <c r="C1059" s="22" t="s">
        <v>1042</v>
      </c>
      <c r="D1059" s="23" t="s">
        <v>1041</v>
      </c>
      <c r="E1059" s="10">
        <f>Source!DO379</f>
        <v>64</v>
      </c>
      <c r="F1059" s="25"/>
      <c r="G1059" s="24"/>
      <c r="H1059" s="10"/>
      <c r="I1059" s="26">
        <f>SUM(S1046:S1058)</f>
        <v>449.66</v>
      </c>
      <c r="J1059" s="10">
        <f>Source!CA379</f>
        <v>44</v>
      </c>
      <c r="K1059" s="26">
        <f>SUM(T1046:T1058)</f>
        <v>5734.62</v>
      </c>
    </row>
    <row r="1060" spans="1:27" ht="14.25" x14ac:dyDescent="0.2">
      <c r="A1060" s="21"/>
      <c r="B1060" s="22"/>
      <c r="C1060" s="22" t="s">
        <v>1043</v>
      </c>
      <c r="D1060" s="23" t="s">
        <v>1041</v>
      </c>
      <c r="E1060" s="10">
        <f>175</f>
        <v>175</v>
      </c>
      <c r="F1060" s="25"/>
      <c r="G1060" s="24"/>
      <c r="H1060" s="10"/>
      <c r="I1060" s="26">
        <f>SUM(U1046:U1059)</f>
        <v>6.98</v>
      </c>
      <c r="J1060" s="10">
        <f>167</f>
        <v>167</v>
      </c>
      <c r="K1060" s="26">
        <f>SUM(V1046:V1059)</f>
        <v>6.66</v>
      </c>
    </row>
    <row r="1061" spans="1:27" ht="14.25" x14ac:dyDescent="0.2">
      <c r="A1061" s="21"/>
      <c r="B1061" s="22"/>
      <c r="C1061" s="22" t="s">
        <v>1044</v>
      </c>
      <c r="D1061" s="23" t="s">
        <v>1045</v>
      </c>
      <c r="E1061" s="10">
        <f>Source!AQ379</f>
        <v>85.86</v>
      </c>
      <c r="F1061" s="25"/>
      <c r="G1061" s="24" t="str">
        <f>Source!DI379</f>
        <v>*1,15</v>
      </c>
      <c r="H1061" s="10">
        <f>Source!AV379</f>
        <v>1</v>
      </c>
      <c r="I1061" s="26">
        <f>Source!U379</f>
        <v>59.243399999999994</v>
      </c>
      <c r="J1061" s="10"/>
      <c r="K1061" s="26"/>
    </row>
    <row r="1062" spans="1:27" ht="15" x14ac:dyDescent="0.25">
      <c r="A1062" s="30"/>
      <c r="B1062" s="30"/>
      <c r="C1062" s="30"/>
      <c r="D1062" s="30"/>
      <c r="E1062" s="30"/>
      <c r="F1062" s="30"/>
      <c r="G1062" s="30"/>
      <c r="H1062" s="39">
        <f>I1047+I1048+I1050+I1058+I1059+I1060+SUM(I1051:I1057)</f>
        <v>69949.389999999985</v>
      </c>
      <c r="I1062" s="39"/>
      <c r="J1062" s="39">
        <f>K1047+K1048+K1050+K1058+K1059+K1060+SUM(K1051:K1057)</f>
        <v>243481.32000000004</v>
      </c>
      <c r="K1062" s="39"/>
      <c r="O1062" s="29">
        <f>I1047+I1048+I1050+I1058+I1059+I1060+SUM(I1051:I1057)</f>
        <v>69949.389999999985</v>
      </c>
      <c r="P1062" s="29">
        <f>K1047+K1048+K1050+K1058+K1059+K1060+SUM(K1051:K1057)</f>
        <v>243481.32000000004</v>
      </c>
      <c r="X1062">
        <f>IF(Source!BI379&lt;=1,I1047+I1048+I1050+I1058+I1059+I1060-0, 0)</f>
        <v>2224.6799999999998</v>
      </c>
      <c r="Y1062">
        <f>IF(Source!BI379=2,I1047+I1048+I1050+I1058+I1059+I1060-0, 0)</f>
        <v>0</v>
      </c>
      <c r="Z1062">
        <f>IF(Source!BI379=3,I1047+I1048+I1050+I1058+I1059+I1060-0, 0)</f>
        <v>0</v>
      </c>
      <c r="AA1062">
        <f>IF(Source!BI379=4,I1047+I1048+I1050+I1058+I1059+I1060,0)</f>
        <v>0</v>
      </c>
    </row>
    <row r="1064" spans="1:27" ht="16.5" x14ac:dyDescent="0.25">
      <c r="A1064" s="40" t="str">
        <f>CONCATENATE("Подраздел: ",IF(Source!G388&lt;&gt;"Новый подраздел", Source!G388, ""))</f>
        <v>Подраздел: Прочие работы</v>
      </c>
      <c r="B1064" s="40"/>
      <c r="C1064" s="40"/>
      <c r="D1064" s="40"/>
      <c r="E1064" s="40"/>
      <c r="F1064" s="40"/>
      <c r="G1064" s="40"/>
      <c r="H1064" s="40"/>
      <c r="I1064" s="40"/>
      <c r="J1064" s="40"/>
      <c r="K1064" s="40"/>
    </row>
    <row r="1065" spans="1:27" ht="42.75" x14ac:dyDescent="0.2">
      <c r="A1065" s="21" t="str">
        <f>Source!E392</f>
        <v>96</v>
      </c>
      <c r="B1065" s="22" t="str">
        <f>Source!F392</f>
        <v>6.68-13-1</v>
      </c>
      <c r="C1065" s="22" t="str">
        <f>Source!G392</f>
        <v>Механизированная погрузка строительного мусора в автомобили-самосвалы</v>
      </c>
      <c r="D1065" s="23" t="str">
        <f>Source!H392</f>
        <v>1 Т</v>
      </c>
      <c r="E1065" s="10">
        <f>Source!I392</f>
        <v>133.16999999999999</v>
      </c>
      <c r="F1065" s="25"/>
      <c r="G1065" s="24"/>
      <c r="H1065" s="10"/>
      <c r="I1065" s="26"/>
      <c r="J1065" s="10"/>
      <c r="K1065" s="26"/>
      <c r="Q1065">
        <f>ROUND((Source!DN392/100)*ROUND((Source!AF392*Source!AV392)*Source!I392, 2), 2)</f>
        <v>0</v>
      </c>
      <c r="R1065">
        <f>Source!X392</f>
        <v>0</v>
      </c>
      <c r="S1065">
        <f>ROUND((Source!DO392/100)*ROUND((Source!AF392*Source!AV392)*Source!I392, 2), 2)</f>
        <v>0</v>
      </c>
      <c r="T1065">
        <f>Source!Y392</f>
        <v>0</v>
      </c>
      <c r="U1065">
        <f>ROUND((175/100)*ROUND((Source!AE392*Source!AV392)*Source!I392, 2), 2)</f>
        <v>344.91</v>
      </c>
      <c r="V1065">
        <f>ROUND((167/100)*ROUND(Source!CS392*Source!I392, 2), 2)</f>
        <v>329.14</v>
      </c>
    </row>
    <row r="1066" spans="1:27" ht="14.25" x14ac:dyDescent="0.2">
      <c r="A1066" s="21"/>
      <c r="B1066" s="22"/>
      <c r="C1066" s="22" t="s">
        <v>1037</v>
      </c>
      <c r="D1066" s="23"/>
      <c r="E1066" s="10"/>
      <c r="F1066" s="25">
        <f>Source!AM392</f>
        <v>8.86</v>
      </c>
      <c r="G1066" s="24" t="str">
        <f>Source!DE392</f>
        <v/>
      </c>
      <c r="H1066" s="10">
        <f>Source!AV392</f>
        <v>1</v>
      </c>
      <c r="I1066" s="26">
        <f>ROUND((Source!AD392*Source!AV392)*Source!I392, 2)</f>
        <v>1179.8900000000001</v>
      </c>
      <c r="J1066" s="10">
        <f>IF(Source!BB392&lt;&gt; 0, Source!BB392, 1)</f>
        <v>7.6</v>
      </c>
      <c r="K1066" s="26">
        <f>Source!Q392</f>
        <v>8967.14</v>
      </c>
    </row>
    <row r="1067" spans="1:27" ht="14.25" x14ac:dyDescent="0.2">
      <c r="A1067" s="21"/>
      <c r="B1067" s="22"/>
      <c r="C1067" s="22" t="s">
        <v>1038</v>
      </c>
      <c r="D1067" s="23"/>
      <c r="E1067" s="10"/>
      <c r="F1067" s="25">
        <f>Source!AN392</f>
        <v>1.48</v>
      </c>
      <c r="G1067" s="24" t="str">
        <f>Source!DF392</f>
        <v/>
      </c>
      <c r="H1067" s="10">
        <f>Source!AV392</f>
        <v>1</v>
      </c>
      <c r="I1067" s="27">
        <f>ROUND((Source!AE392*Source!AV392)*Source!I392, 2)</f>
        <v>197.09</v>
      </c>
      <c r="J1067" s="10">
        <f>IF(Source!BS392&lt;&gt; 0, Source!BS392, 1)</f>
        <v>1</v>
      </c>
      <c r="K1067" s="27">
        <f>Source!R392</f>
        <v>197.09</v>
      </c>
      <c r="W1067">
        <f>I1067</f>
        <v>197.09</v>
      </c>
    </row>
    <row r="1068" spans="1:27" ht="14.25" x14ac:dyDescent="0.2">
      <c r="A1068" s="21"/>
      <c r="B1068" s="22"/>
      <c r="C1068" s="22" t="s">
        <v>1043</v>
      </c>
      <c r="D1068" s="23" t="s">
        <v>1041</v>
      </c>
      <c r="E1068" s="10">
        <f>175</f>
        <v>175</v>
      </c>
      <c r="F1068" s="25"/>
      <c r="G1068" s="24"/>
      <c r="H1068" s="10"/>
      <c r="I1068" s="26">
        <f>SUM(U1065:U1067)</f>
        <v>344.91</v>
      </c>
      <c r="J1068" s="10">
        <f>167</f>
        <v>167</v>
      </c>
      <c r="K1068" s="26">
        <f>SUM(V1065:V1067)</f>
        <v>329.14</v>
      </c>
    </row>
    <row r="1069" spans="1:27" ht="15" x14ac:dyDescent="0.25">
      <c r="A1069" s="30"/>
      <c r="B1069" s="30"/>
      <c r="C1069" s="30"/>
      <c r="D1069" s="30"/>
      <c r="E1069" s="30"/>
      <c r="F1069" s="30"/>
      <c r="G1069" s="30"/>
      <c r="H1069" s="39">
        <f>I1066+I1068</f>
        <v>1524.8000000000002</v>
      </c>
      <c r="I1069" s="39"/>
      <c r="J1069" s="39">
        <f>K1066+K1068</f>
        <v>9296.2799999999988</v>
      </c>
      <c r="K1069" s="39"/>
      <c r="O1069" s="29">
        <f>I1066+I1068</f>
        <v>1524.8000000000002</v>
      </c>
      <c r="P1069" s="29">
        <f>K1066+K1068</f>
        <v>9296.2799999999988</v>
      </c>
      <c r="X1069">
        <f>IF(Source!BI392&lt;=1,I1066+I1068-0, 0)</f>
        <v>1524.8000000000002</v>
      </c>
      <c r="Y1069">
        <f>IF(Source!BI392=2,I1066+I1068-0, 0)</f>
        <v>0</v>
      </c>
      <c r="Z1069">
        <f>IF(Source!BI392=3,I1066+I1068-0, 0)</f>
        <v>0</v>
      </c>
      <c r="AA1069">
        <f>IF(Source!BI392=4,I1066+I1068,0)</f>
        <v>0</v>
      </c>
    </row>
    <row r="1070" spans="1:27" ht="42.75" x14ac:dyDescent="0.2">
      <c r="A1070" s="21" t="str">
        <f>Source!E393</f>
        <v>97</v>
      </c>
      <c r="B1070" s="22" t="str">
        <f>Source!F393</f>
        <v>15.1-20-11</v>
      </c>
      <c r="C1070" s="22" t="str">
        <f>Source!G393</f>
        <v>Перевозка строительного мусора на расстояние 20 км автосамосвалами грузоподъемностью до 20 т</v>
      </c>
      <c r="D1070" s="23" t="str">
        <f>Source!H393</f>
        <v>1 Т</v>
      </c>
      <c r="E1070" s="10">
        <f>Source!I393</f>
        <v>73.983999999999995</v>
      </c>
      <c r="F1070" s="25"/>
      <c r="G1070" s="24"/>
      <c r="H1070" s="10"/>
      <c r="I1070" s="26"/>
      <c r="J1070" s="10"/>
      <c r="K1070" s="26"/>
      <c r="Q1070">
        <f>ROUND((Source!DN393/100)*ROUND((Source!AF393*Source!AV393)*Source!I393, 2), 2)</f>
        <v>0</v>
      </c>
      <c r="R1070">
        <f>Source!X393</f>
        <v>0</v>
      </c>
      <c r="S1070">
        <f>ROUND((Source!DO393/100)*ROUND((Source!AF393*Source!AV393)*Source!I393, 2), 2)</f>
        <v>0</v>
      </c>
      <c r="T1070">
        <f>Source!Y393</f>
        <v>0</v>
      </c>
      <c r="U1070">
        <f>ROUND((175/100)*ROUND((Source!AE393*Source!AV393)*Source!I393, 2), 2)</f>
        <v>0</v>
      </c>
      <c r="V1070">
        <f>ROUND((167/100)*ROUND(Source!CS393*Source!I393, 2), 2)</f>
        <v>0</v>
      </c>
    </row>
    <row r="1071" spans="1:27" ht="14.25" x14ac:dyDescent="0.2">
      <c r="A1071" s="21"/>
      <c r="B1071" s="22"/>
      <c r="C1071" s="22" t="s">
        <v>1037</v>
      </c>
      <c r="D1071" s="23"/>
      <c r="E1071" s="10"/>
      <c r="F1071" s="25">
        <f>Source!AM393</f>
        <v>22.43</v>
      </c>
      <c r="G1071" s="24" t="str">
        <f>Source!DE393</f>
        <v/>
      </c>
      <c r="H1071" s="10">
        <f>Source!AV393</f>
        <v>1</v>
      </c>
      <c r="I1071" s="26">
        <f>ROUND((Source!AD393*Source!AV393)*Source!I393, 2)</f>
        <v>1659.46</v>
      </c>
      <c r="J1071" s="10">
        <f>IF(Source!BB393&lt;&gt; 0, Source!BB393, 1)</f>
        <v>8.2200000000000006</v>
      </c>
      <c r="K1071" s="26">
        <f>Source!Q393</f>
        <v>13640.77</v>
      </c>
    </row>
    <row r="1072" spans="1:27" ht="15" x14ac:dyDescent="0.25">
      <c r="A1072" s="30"/>
      <c r="B1072" s="30"/>
      <c r="C1072" s="30"/>
      <c r="D1072" s="30"/>
      <c r="E1072" s="30"/>
      <c r="F1072" s="30"/>
      <c r="G1072" s="30"/>
      <c r="H1072" s="39">
        <f>I1071</f>
        <v>1659.46</v>
      </c>
      <c r="I1072" s="39"/>
      <c r="J1072" s="39">
        <f>K1071</f>
        <v>13640.77</v>
      </c>
      <c r="K1072" s="39"/>
      <c r="O1072" s="29">
        <f>I1071</f>
        <v>1659.46</v>
      </c>
      <c r="P1072" s="29">
        <f>K1071</f>
        <v>13640.77</v>
      </c>
      <c r="X1072">
        <f>IF(Source!BI393&lt;=1,I1071-0, 0)</f>
        <v>0</v>
      </c>
      <c r="Y1072">
        <f>IF(Source!BI393=2,I1071-0, 0)</f>
        <v>0</v>
      </c>
      <c r="Z1072">
        <f>IF(Source!BI393=3,I1071-0, 0)</f>
        <v>0</v>
      </c>
      <c r="AA1072">
        <f>IF(Source!BI393=4,I1071,0)</f>
        <v>1659.46</v>
      </c>
    </row>
    <row r="1073" spans="1:27" ht="14.25" x14ac:dyDescent="0.2">
      <c r="A1073" s="21" t="str">
        <f>Source!E394</f>
        <v>98</v>
      </c>
      <c r="B1073" s="22" t="str">
        <f>Source!F394</f>
        <v>15.1-0-1</v>
      </c>
      <c r="C1073" s="22" t="str">
        <f>Source!G394</f>
        <v>Размещение строительного мусора</v>
      </c>
      <c r="D1073" s="23" t="str">
        <f>Source!H394</f>
        <v>1 Т</v>
      </c>
      <c r="E1073" s="10">
        <f>Source!I394</f>
        <v>133.16999999999999</v>
      </c>
      <c r="F1073" s="25"/>
      <c r="G1073" s="24"/>
      <c r="H1073" s="10"/>
      <c r="I1073" s="26"/>
      <c r="J1073" s="10"/>
      <c r="K1073" s="26"/>
      <c r="Q1073">
        <f>ROUND((Source!DN394/100)*ROUND((Source!AF394*Source!AV394)*Source!I394, 2), 2)</f>
        <v>0</v>
      </c>
      <c r="R1073">
        <f>Source!X394</f>
        <v>0</v>
      </c>
      <c r="S1073">
        <f>ROUND((Source!DO394/100)*ROUND((Source!AF394*Source!AV394)*Source!I394, 2), 2)</f>
        <v>0</v>
      </c>
      <c r="T1073">
        <f>Source!Y394</f>
        <v>0</v>
      </c>
      <c r="U1073">
        <f>ROUND((175/100)*ROUND((Source!AE394*Source!AV394)*Source!I394, 2), 2)</f>
        <v>0</v>
      </c>
      <c r="V1073">
        <f>ROUND((167/100)*ROUND(Source!CS394*Source!I394, 2), 2)</f>
        <v>0</v>
      </c>
    </row>
    <row r="1074" spans="1:27" ht="14.25" x14ac:dyDescent="0.2">
      <c r="A1074" s="21"/>
      <c r="B1074" s="22"/>
      <c r="C1074" s="22" t="s">
        <v>1037</v>
      </c>
      <c r="D1074" s="23"/>
      <c r="E1074" s="10"/>
      <c r="F1074" s="25">
        <f>Source!AM394</f>
        <v>101</v>
      </c>
      <c r="G1074" s="24" t="str">
        <f>Source!DE394</f>
        <v/>
      </c>
      <c r="H1074" s="10">
        <f>Source!AV394</f>
        <v>1</v>
      </c>
      <c r="I1074" s="26">
        <f>ROUND((Source!AD394*Source!AV394)*Source!I394, 2)</f>
        <v>13450.17</v>
      </c>
      <c r="J1074" s="10">
        <f>IF(Source!BB394&lt;&gt; 0, Source!BB394, 1)</f>
        <v>2.0099999999999998</v>
      </c>
      <c r="K1074" s="26">
        <f>Source!Q394</f>
        <v>27034.84</v>
      </c>
    </row>
    <row r="1075" spans="1:27" ht="15" x14ac:dyDescent="0.25">
      <c r="A1075" s="30"/>
      <c r="B1075" s="30"/>
      <c r="C1075" s="30"/>
      <c r="D1075" s="30"/>
      <c r="E1075" s="30"/>
      <c r="F1075" s="30"/>
      <c r="G1075" s="30"/>
      <c r="H1075" s="39">
        <f>I1074</f>
        <v>13450.17</v>
      </c>
      <c r="I1075" s="39"/>
      <c r="J1075" s="39">
        <f>K1074</f>
        <v>27034.84</v>
      </c>
      <c r="K1075" s="39"/>
      <c r="O1075" s="29">
        <f>I1074</f>
        <v>13450.17</v>
      </c>
      <c r="P1075" s="29">
        <f>K1074</f>
        <v>27034.84</v>
      </c>
      <c r="X1075">
        <f>IF(Source!BI394&lt;=1,I1074-0, 0)</f>
        <v>0</v>
      </c>
      <c r="Y1075">
        <f>IF(Source!BI394=2,I1074-0, 0)</f>
        <v>0</v>
      </c>
      <c r="Z1075">
        <f>IF(Source!BI394=3,I1074-0, 0)</f>
        <v>0</v>
      </c>
      <c r="AA1075">
        <f>IF(Source!BI394=4,I1074,0)</f>
        <v>13450.17</v>
      </c>
    </row>
    <row r="1077" spans="1:27" ht="15" x14ac:dyDescent="0.25">
      <c r="A1077" s="37" t="str">
        <f>CONCATENATE("Итого по подразделу: ",IF(Source!G396&lt;&gt;"Новый подраздел", Source!G396, ""))</f>
        <v>Итого по подразделу: Прочие работы</v>
      </c>
      <c r="B1077" s="37"/>
      <c r="C1077" s="37"/>
      <c r="D1077" s="37"/>
      <c r="E1077" s="37"/>
      <c r="F1077" s="37"/>
      <c r="G1077" s="37"/>
      <c r="H1077" s="35">
        <f>SUM(O1064:O1076)</f>
        <v>16634.43</v>
      </c>
      <c r="I1077" s="36"/>
      <c r="J1077" s="35">
        <f>SUM(P1064:P1076)</f>
        <v>49971.89</v>
      </c>
      <c r="K1077" s="36"/>
    </row>
    <row r="1078" spans="1:27" ht="15" hidden="1" x14ac:dyDescent="0.25">
      <c r="A1078" s="37" t="s">
        <v>1046</v>
      </c>
      <c r="B1078" s="37"/>
      <c r="C1078" s="37"/>
      <c r="D1078" s="37"/>
      <c r="E1078" s="37"/>
      <c r="F1078" s="37"/>
      <c r="G1078" s="37"/>
      <c r="H1078" s="35">
        <f>SUM(AC1064:AC1077)</f>
        <v>0</v>
      </c>
      <c r="I1078" s="36"/>
      <c r="J1078" s="35">
        <f>SUM(AD1064:AD1077)</f>
        <v>0</v>
      </c>
      <c r="K1078" s="36"/>
    </row>
    <row r="1080" spans="1:27" ht="15" x14ac:dyDescent="0.25">
      <c r="A1080" s="37" t="str">
        <f>CONCATENATE("Итого по разделу: ",IF(Source!G425&lt;&gt;"Новый раздел", Source!G425, ""))</f>
        <v>Итого по разделу: Ремонт входных групп</v>
      </c>
      <c r="B1080" s="37"/>
      <c r="C1080" s="37"/>
      <c r="D1080" s="37"/>
      <c r="E1080" s="37"/>
      <c r="F1080" s="37"/>
      <c r="G1080" s="37"/>
      <c r="H1080" s="35">
        <f>SUM(O708:O1079)</f>
        <v>729332.42999999982</v>
      </c>
      <c r="I1080" s="36"/>
      <c r="J1080" s="35">
        <f>SUM(P708:P1079)</f>
        <v>6034496.7299999986</v>
      </c>
      <c r="K1080" s="36"/>
    </row>
    <row r="1081" spans="1:27" ht="15" hidden="1" x14ac:dyDescent="0.25">
      <c r="A1081" s="37" t="s">
        <v>1046</v>
      </c>
      <c r="B1081" s="37"/>
      <c r="C1081" s="37"/>
      <c r="D1081" s="37"/>
      <c r="E1081" s="37"/>
      <c r="F1081" s="37"/>
      <c r="G1081" s="37"/>
      <c r="H1081" s="35">
        <f>SUM(AC708:AC1080)</f>
        <v>0</v>
      </c>
      <c r="I1081" s="36"/>
      <c r="J1081" s="35">
        <f>SUM(AD708:AD1080)</f>
        <v>0</v>
      </c>
      <c r="K1081" s="36"/>
    </row>
    <row r="1083" spans="1:27" ht="16.5" x14ac:dyDescent="0.25">
      <c r="A1083" s="40" t="str">
        <f>CONCATENATE("Раздел: ",IF(Source!G454&lt;&gt;"Новый раздел", Source!G454, ""))</f>
        <v>Раздел: Отмостка</v>
      </c>
      <c r="B1083" s="40"/>
      <c r="C1083" s="40"/>
      <c r="D1083" s="40"/>
      <c r="E1083" s="40"/>
      <c r="F1083" s="40"/>
      <c r="G1083" s="40"/>
      <c r="H1083" s="40"/>
      <c r="I1083" s="40"/>
      <c r="J1083" s="40"/>
      <c r="K1083" s="40"/>
    </row>
    <row r="1085" spans="1:27" ht="16.5" x14ac:dyDescent="0.25">
      <c r="A1085" s="40" t="str">
        <f>CONCATENATE("Подраздел: ",IF(Source!G458&lt;&gt;"Новый подраздел", Source!G458, ""))</f>
        <v>Подраздел: Устройство оконного проема 1800х1800мм в центре навесной ж.б панели наружной стены</v>
      </c>
      <c r="B1085" s="40"/>
      <c r="C1085" s="40"/>
      <c r="D1085" s="40"/>
      <c r="E1085" s="40"/>
      <c r="F1085" s="40"/>
      <c r="G1085" s="40"/>
      <c r="H1085" s="40"/>
      <c r="I1085" s="40"/>
      <c r="J1085" s="40"/>
      <c r="K1085" s="40"/>
    </row>
    <row r="1086" spans="1:27" ht="42.75" x14ac:dyDescent="0.2">
      <c r="A1086" s="21" t="str">
        <f>Source!E462</f>
        <v>99</v>
      </c>
      <c r="B1086" s="22" t="str">
        <f>Source!F462</f>
        <v>6.69-20-2</v>
      </c>
      <c r="C1086" s="22" t="str">
        <f>Source!G462</f>
        <v>Резка стенорезными дисковыми станками железобетонных конструкций толщиной 201-300 мм</v>
      </c>
      <c r="D1086" s="23" t="str">
        <f>Source!H462</f>
        <v>1 м реза</v>
      </c>
      <c r="E1086" s="10">
        <f>Source!I462</f>
        <v>14.4</v>
      </c>
      <c r="F1086" s="25"/>
      <c r="G1086" s="24"/>
      <c r="H1086" s="10"/>
      <c r="I1086" s="26"/>
      <c r="J1086" s="10"/>
      <c r="K1086" s="26"/>
      <c r="Q1086">
        <f>ROUND((Source!DN462/100)*ROUND((Source!AF462*Source!AV462)*Source!I462, 2), 2)</f>
        <v>983.98</v>
      </c>
      <c r="R1086">
        <f>Source!X462</f>
        <v>15444.69</v>
      </c>
      <c r="S1086">
        <f>ROUND((Source!DO462/100)*ROUND((Source!AF462*Source!AV462)*Source!I462, 2), 2)</f>
        <v>756.91</v>
      </c>
      <c r="T1086">
        <f>Source!Y462</f>
        <v>8825.5400000000009</v>
      </c>
      <c r="U1086">
        <f>ROUND((175/100)*ROUND((Source!AE462*Source!AV462)*Source!I462, 2), 2)</f>
        <v>7.81</v>
      </c>
      <c r="V1086">
        <f>ROUND((167/100)*ROUND(Source!CS462*Source!I462, 2), 2)</f>
        <v>7.45</v>
      </c>
    </row>
    <row r="1087" spans="1:27" ht="14.25" x14ac:dyDescent="0.2">
      <c r="A1087" s="21"/>
      <c r="B1087" s="22"/>
      <c r="C1087" s="22" t="s">
        <v>1036</v>
      </c>
      <c r="D1087" s="23"/>
      <c r="E1087" s="10"/>
      <c r="F1087" s="25">
        <f>Source!AO462</f>
        <v>75.09</v>
      </c>
      <c r="G1087" s="24" t="str">
        <f>Source!DG462</f>
        <v/>
      </c>
      <c r="H1087" s="10">
        <f>Source!AV462</f>
        <v>1</v>
      </c>
      <c r="I1087" s="26">
        <f>ROUND((Source!AF462*Source!AV462)*Source!I462, 2)</f>
        <v>1081.3</v>
      </c>
      <c r="J1087" s="10">
        <f>IF(Source!BA462&lt;&gt; 0, Source!BA462, 1)</f>
        <v>18.55</v>
      </c>
      <c r="K1087" s="26">
        <f>Source!S462</f>
        <v>20058.04</v>
      </c>
      <c r="W1087">
        <f>I1087</f>
        <v>1081.3</v>
      </c>
    </row>
    <row r="1088" spans="1:27" ht="14.25" x14ac:dyDescent="0.2">
      <c r="A1088" s="21"/>
      <c r="B1088" s="22"/>
      <c r="C1088" s="22" t="s">
        <v>1037</v>
      </c>
      <c r="D1088" s="23"/>
      <c r="E1088" s="10"/>
      <c r="F1088" s="25">
        <f>Source!AM462</f>
        <v>219.78</v>
      </c>
      <c r="G1088" s="24" t="str">
        <f>Source!DE462</f>
        <v/>
      </c>
      <c r="H1088" s="10">
        <f>Source!AV462</f>
        <v>1</v>
      </c>
      <c r="I1088" s="26">
        <f>ROUND((Source!AD462*Source!AV462)*Source!I462, 2)</f>
        <v>3164.83</v>
      </c>
      <c r="J1088" s="10">
        <f>IF(Source!BB462&lt;&gt; 0, Source!BB462, 1)</f>
        <v>1.78</v>
      </c>
      <c r="K1088" s="26">
        <f>Source!Q462</f>
        <v>5633.4</v>
      </c>
    </row>
    <row r="1089" spans="1:27" ht="14.25" x14ac:dyDescent="0.2">
      <c r="A1089" s="21"/>
      <c r="B1089" s="22"/>
      <c r="C1089" s="22" t="s">
        <v>1038</v>
      </c>
      <c r="D1089" s="23"/>
      <c r="E1089" s="10"/>
      <c r="F1089" s="25">
        <f>Source!AN462</f>
        <v>0.31</v>
      </c>
      <c r="G1089" s="24" t="str">
        <f>Source!DF462</f>
        <v/>
      </c>
      <c r="H1089" s="10">
        <f>Source!AV462</f>
        <v>1</v>
      </c>
      <c r="I1089" s="27">
        <f>ROUND((Source!AE462*Source!AV462)*Source!I462, 2)</f>
        <v>4.46</v>
      </c>
      <c r="J1089" s="10">
        <f>IF(Source!BS462&lt;&gt; 0, Source!BS462, 1)</f>
        <v>1</v>
      </c>
      <c r="K1089" s="27">
        <f>Source!R462</f>
        <v>4.46</v>
      </c>
      <c r="W1089">
        <f>I1089</f>
        <v>4.46</v>
      </c>
    </row>
    <row r="1090" spans="1:27" ht="14.25" x14ac:dyDescent="0.2">
      <c r="A1090" s="21"/>
      <c r="B1090" s="22"/>
      <c r="C1090" s="22" t="s">
        <v>1039</v>
      </c>
      <c r="D1090" s="23"/>
      <c r="E1090" s="10"/>
      <c r="F1090" s="25">
        <f>Source!AL462</f>
        <v>240.75</v>
      </c>
      <c r="G1090" s="24" t="str">
        <f>Source!DD462</f>
        <v/>
      </c>
      <c r="H1090" s="10">
        <f>Source!AW462</f>
        <v>1</v>
      </c>
      <c r="I1090" s="26">
        <f>ROUND((Source!AC462*Source!AW462)*Source!I462, 2)</f>
        <v>3466.8</v>
      </c>
      <c r="J1090" s="10">
        <f>IF(Source!BC462&lt;&gt; 0, Source!BC462, 1)</f>
        <v>4.43</v>
      </c>
      <c r="K1090" s="26">
        <f>Source!P462</f>
        <v>15357.92</v>
      </c>
    </row>
    <row r="1091" spans="1:27" ht="28.5" x14ac:dyDescent="0.2">
      <c r="A1091" s="21" t="str">
        <f>Source!E463</f>
        <v>99,1</v>
      </c>
      <c r="B1091" s="22" t="str">
        <f>Source!F463</f>
        <v>1.7-3-1</v>
      </c>
      <c r="C1091" s="22" t="str">
        <f>Source!G463</f>
        <v>Диск отрезной с алмазным покрытием "Hilti" DC-D C1, диаметр 230 мм</v>
      </c>
      <c r="D1091" s="23" t="str">
        <f>Source!H463</f>
        <v>шт.</v>
      </c>
      <c r="E1091" s="10">
        <f>Source!I463</f>
        <v>0.18720000000000001</v>
      </c>
      <c r="F1091" s="25">
        <f>Source!AK463</f>
        <v>2634.9</v>
      </c>
      <c r="G1091" s="28" t="s">
        <v>3</v>
      </c>
      <c r="H1091" s="10">
        <f>Source!AW463</f>
        <v>1</v>
      </c>
      <c r="I1091" s="26">
        <f>ROUND((Source!AC463*Source!AW463)*Source!I463, 2)+ROUND((Source!AD463*Source!AV463)*Source!I463, 2)+ROUND((Source!AF463*Source!AV463)*Source!I463, 2)</f>
        <v>493.25</v>
      </c>
      <c r="J1091" s="10">
        <f>IF(Source!BC463&lt;&gt; 0, Source!BC463, 1)</f>
        <v>1.67</v>
      </c>
      <c r="K1091" s="26">
        <f>Source!O463</f>
        <v>823.73</v>
      </c>
      <c r="Q1091">
        <f>ROUND((Source!DN463/100)*ROUND((Source!AF463*Source!AV463)*Source!I463, 2), 2)</f>
        <v>0</v>
      </c>
      <c r="R1091">
        <f>Source!X463</f>
        <v>0</v>
      </c>
      <c r="S1091">
        <f>ROUND((Source!DO463/100)*ROUND((Source!AF463*Source!AV463)*Source!I463, 2), 2)</f>
        <v>0</v>
      </c>
      <c r="T1091">
        <f>Source!Y463</f>
        <v>0</v>
      </c>
      <c r="U1091">
        <f>ROUND((175/100)*ROUND((Source!AE463*Source!AV463)*Source!I463, 2), 2)</f>
        <v>0</v>
      </c>
      <c r="V1091">
        <f>ROUND((167/100)*ROUND(Source!CS463*Source!I463, 2), 2)</f>
        <v>0</v>
      </c>
      <c r="X1091">
        <f>IF(Source!BI463&lt;=1,I1091, 0)</f>
        <v>493.25</v>
      </c>
      <c r="Y1091">
        <f>IF(Source!BI463=2,I1091, 0)</f>
        <v>0</v>
      </c>
      <c r="Z1091">
        <f>IF(Source!BI463=3,I1091, 0)</f>
        <v>0</v>
      </c>
      <c r="AA1091">
        <f>IF(Source!BI463=4,I1091, 0)</f>
        <v>0</v>
      </c>
    </row>
    <row r="1092" spans="1:27" ht="14.25" x14ac:dyDescent="0.2">
      <c r="A1092" s="21"/>
      <c r="B1092" s="22"/>
      <c r="C1092" s="22" t="s">
        <v>1040</v>
      </c>
      <c r="D1092" s="23" t="s">
        <v>1041</v>
      </c>
      <c r="E1092" s="10">
        <f>Source!DN462</f>
        <v>91</v>
      </c>
      <c r="F1092" s="25"/>
      <c r="G1092" s="24"/>
      <c r="H1092" s="10"/>
      <c r="I1092" s="26">
        <f>SUM(Q1086:Q1091)</f>
        <v>983.98</v>
      </c>
      <c r="J1092" s="10">
        <f>Source!BZ462</f>
        <v>77</v>
      </c>
      <c r="K1092" s="26">
        <f>SUM(R1086:R1091)</f>
        <v>15444.69</v>
      </c>
    </row>
    <row r="1093" spans="1:27" ht="14.25" x14ac:dyDescent="0.2">
      <c r="A1093" s="21"/>
      <c r="B1093" s="22"/>
      <c r="C1093" s="22" t="s">
        <v>1042</v>
      </c>
      <c r="D1093" s="23" t="s">
        <v>1041</v>
      </c>
      <c r="E1093" s="10">
        <f>Source!DO462</f>
        <v>70</v>
      </c>
      <c r="F1093" s="25"/>
      <c r="G1093" s="24"/>
      <c r="H1093" s="10"/>
      <c r="I1093" s="26">
        <f>SUM(S1086:S1092)</f>
        <v>756.91</v>
      </c>
      <c r="J1093" s="10">
        <f>Source!CA462</f>
        <v>44</v>
      </c>
      <c r="K1093" s="26">
        <f>SUM(T1086:T1092)</f>
        <v>8825.5400000000009</v>
      </c>
    </row>
    <row r="1094" spans="1:27" ht="14.25" x14ac:dyDescent="0.2">
      <c r="A1094" s="21"/>
      <c r="B1094" s="22"/>
      <c r="C1094" s="22" t="s">
        <v>1043</v>
      </c>
      <c r="D1094" s="23" t="s">
        <v>1041</v>
      </c>
      <c r="E1094" s="10">
        <f>175</f>
        <v>175</v>
      </c>
      <c r="F1094" s="25"/>
      <c r="G1094" s="24"/>
      <c r="H1094" s="10"/>
      <c r="I1094" s="26">
        <f>SUM(U1086:U1093)</f>
        <v>7.81</v>
      </c>
      <c r="J1094" s="10">
        <f>167</f>
        <v>167</v>
      </c>
      <c r="K1094" s="26">
        <f>SUM(V1086:V1093)</f>
        <v>7.45</v>
      </c>
    </row>
    <row r="1095" spans="1:27" ht="14.25" x14ac:dyDescent="0.2">
      <c r="A1095" s="21"/>
      <c r="B1095" s="22"/>
      <c r="C1095" s="22" t="s">
        <v>1044</v>
      </c>
      <c r="D1095" s="23" t="s">
        <v>1045</v>
      </c>
      <c r="E1095" s="10">
        <f>Source!AQ462</f>
        <v>6.09</v>
      </c>
      <c r="F1095" s="25"/>
      <c r="G1095" s="24" t="str">
        <f>Source!DI462</f>
        <v/>
      </c>
      <c r="H1095" s="10">
        <f>Source!AV462</f>
        <v>1</v>
      </c>
      <c r="I1095" s="26">
        <f>Source!U462</f>
        <v>87.695999999999998</v>
      </c>
      <c r="J1095" s="10"/>
      <c r="K1095" s="26"/>
    </row>
    <row r="1096" spans="1:27" ht="15" x14ac:dyDescent="0.25">
      <c r="A1096" s="30"/>
      <c r="B1096" s="30"/>
      <c r="C1096" s="30"/>
      <c r="D1096" s="30"/>
      <c r="E1096" s="30"/>
      <c r="F1096" s="30"/>
      <c r="G1096" s="30"/>
      <c r="H1096" s="39">
        <f>I1087+I1088+I1090+I1092+I1093+I1094+SUM(I1091:I1091)</f>
        <v>9954.8799999999992</v>
      </c>
      <c r="I1096" s="39"/>
      <c r="J1096" s="39">
        <f>K1087+K1088+K1090+K1092+K1093+K1094+SUM(K1091:K1091)</f>
        <v>66150.77</v>
      </c>
      <c r="K1096" s="39"/>
      <c r="O1096" s="29">
        <f>I1087+I1088+I1090+I1092+I1093+I1094+SUM(I1091:I1091)</f>
        <v>9954.8799999999992</v>
      </c>
      <c r="P1096" s="29">
        <f>K1087+K1088+K1090+K1092+K1093+K1094+SUM(K1091:K1091)</f>
        <v>66150.77</v>
      </c>
      <c r="X1096">
        <f>IF(Source!BI462&lt;=1,I1087+I1088+I1090+I1092+I1093+I1094-0, 0)</f>
        <v>9461.6299999999992</v>
      </c>
      <c r="Y1096">
        <f>IF(Source!BI462=2,I1087+I1088+I1090+I1092+I1093+I1094-0, 0)</f>
        <v>0</v>
      </c>
      <c r="Z1096">
        <f>IF(Source!BI462=3,I1087+I1088+I1090+I1092+I1093+I1094-0, 0)</f>
        <v>0</v>
      </c>
      <c r="AA1096">
        <f>IF(Source!BI462=4,I1087+I1088+I1090+I1092+I1093+I1094,0)</f>
        <v>0</v>
      </c>
    </row>
    <row r="1097" spans="1:27" ht="14.25" x14ac:dyDescent="0.2">
      <c r="A1097" s="21" t="str">
        <f>Source!E464</f>
        <v>100</v>
      </c>
      <c r="B1097" s="22" t="str">
        <f>Source!F464</f>
        <v>6.56-35-1</v>
      </c>
      <c r="C1097" s="22" t="str">
        <f>Source!G464</f>
        <v>Обрамление проемов угловой сталью</v>
      </c>
      <c r="D1097" s="23" t="str">
        <f>Source!H464</f>
        <v>1 Т</v>
      </c>
      <c r="E1097" s="10">
        <f>Source!I464</f>
        <v>0.2009</v>
      </c>
      <c r="F1097" s="25"/>
      <c r="G1097" s="24"/>
      <c r="H1097" s="10"/>
      <c r="I1097" s="26"/>
      <c r="J1097" s="10"/>
      <c r="K1097" s="26"/>
      <c r="Q1097">
        <f>ROUND((Source!DN464/100)*ROUND((Source!AF464*Source!AV464)*Source!I464, 2), 2)</f>
        <v>109.15</v>
      </c>
      <c r="R1097">
        <f>Source!X464</f>
        <v>1735.51</v>
      </c>
      <c r="S1097">
        <f>ROUND((Source!DO464/100)*ROUND((Source!AF464*Source!AV464)*Source!I464, 2), 2)</f>
        <v>72.77</v>
      </c>
      <c r="T1097">
        <f>Source!Y464</f>
        <v>848.47</v>
      </c>
      <c r="U1097">
        <f>ROUND((175/100)*ROUND((Source!AE464*Source!AV464)*Source!I464, 2), 2)</f>
        <v>0.04</v>
      </c>
      <c r="V1097">
        <f>ROUND((167/100)*ROUND(Source!CS464*Source!I464, 2), 2)</f>
        <v>0.03</v>
      </c>
    </row>
    <row r="1098" spans="1:27" ht="14.25" x14ac:dyDescent="0.2">
      <c r="A1098" s="21"/>
      <c r="B1098" s="22"/>
      <c r="C1098" s="22" t="s">
        <v>1036</v>
      </c>
      <c r="D1098" s="23"/>
      <c r="E1098" s="10"/>
      <c r="F1098" s="25">
        <f>Source!AO464</f>
        <v>517.44000000000005</v>
      </c>
      <c r="G1098" s="24" t="str">
        <f>Source!DG464</f>
        <v/>
      </c>
      <c r="H1098" s="10">
        <f>Source!AV464</f>
        <v>1</v>
      </c>
      <c r="I1098" s="26">
        <f>ROUND((Source!AF464*Source!AV464)*Source!I464, 2)</f>
        <v>103.95</v>
      </c>
      <c r="J1098" s="10">
        <f>IF(Source!BA464&lt;&gt; 0, Source!BA464, 1)</f>
        <v>18.55</v>
      </c>
      <c r="K1098" s="26">
        <f>Source!S464</f>
        <v>1928.34</v>
      </c>
      <c r="W1098">
        <f>I1098</f>
        <v>103.95</v>
      </c>
    </row>
    <row r="1099" spans="1:27" ht="14.25" x14ac:dyDescent="0.2">
      <c r="A1099" s="21"/>
      <c r="B1099" s="22"/>
      <c r="C1099" s="22" t="s">
        <v>1037</v>
      </c>
      <c r="D1099" s="23"/>
      <c r="E1099" s="10"/>
      <c r="F1099" s="25">
        <f>Source!AM464</f>
        <v>2.67</v>
      </c>
      <c r="G1099" s="24" t="str">
        <f>Source!DE464</f>
        <v/>
      </c>
      <c r="H1099" s="10">
        <f>Source!AV464</f>
        <v>1</v>
      </c>
      <c r="I1099" s="26">
        <f>ROUND((Source!AD464*Source!AV464)*Source!I464, 2)</f>
        <v>0.54</v>
      </c>
      <c r="J1099" s="10">
        <f>IF(Source!BB464&lt;&gt; 0, Source!BB464, 1)</f>
        <v>5.71</v>
      </c>
      <c r="K1099" s="26">
        <f>Source!Q464</f>
        <v>3.06</v>
      </c>
    </row>
    <row r="1100" spans="1:27" ht="14.25" x14ac:dyDescent="0.2">
      <c r="A1100" s="21"/>
      <c r="B1100" s="22"/>
      <c r="C1100" s="22" t="s">
        <v>1038</v>
      </c>
      <c r="D1100" s="23"/>
      <c r="E1100" s="10"/>
      <c r="F1100" s="25">
        <f>Source!AN464</f>
        <v>0.12</v>
      </c>
      <c r="G1100" s="24" t="str">
        <f>Source!DF464</f>
        <v/>
      </c>
      <c r="H1100" s="10">
        <f>Source!AV464</f>
        <v>1</v>
      </c>
      <c r="I1100" s="27">
        <f>ROUND((Source!AE464*Source!AV464)*Source!I464, 2)</f>
        <v>0.02</v>
      </c>
      <c r="J1100" s="10">
        <f>IF(Source!BS464&lt;&gt; 0, Source!BS464, 1)</f>
        <v>1</v>
      </c>
      <c r="K1100" s="27">
        <f>Source!R464</f>
        <v>0.02</v>
      </c>
      <c r="W1100">
        <f>I1100</f>
        <v>0.02</v>
      </c>
    </row>
    <row r="1101" spans="1:27" ht="14.25" x14ac:dyDescent="0.2">
      <c r="A1101" s="21"/>
      <c r="B1101" s="22"/>
      <c r="C1101" s="22" t="s">
        <v>1039</v>
      </c>
      <c r="D1101" s="23"/>
      <c r="E1101" s="10"/>
      <c r="F1101" s="25">
        <f>Source!AL464</f>
        <v>36.68</v>
      </c>
      <c r="G1101" s="24" t="str">
        <f>Source!DD464</f>
        <v/>
      </c>
      <c r="H1101" s="10">
        <f>Source!AW464</f>
        <v>1</v>
      </c>
      <c r="I1101" s="26">
        <f>ROUND((Source!AC464*Source!AW464)*Source!I464, 2)</f>
        <v>7.37</v>
      </c>
      <c r="J1101" s="10">
        <f>IF(Source!BC464&lt;&gt; 0, Source!BC464, 1)</f>
        <v>11.99</v>
      </c>
      <c r="K1101" s="26">
        <f>Source!P464</f>
        <v>88.35</v>
      </c>
    </row>
    <row r="1102" spans="1:27" ht="28.5" x14ac:dyDescent="0.2">
      <c r="A1102" s="21" t="str">
        <f>Source!E465</f>
        <v>100,1</v>
      </c>
      <c r="B1102" s="22" t="str">
        <f>Source!F465</f>
        <v>1.1-1-1092</v>
      </c>
      <c r="C1102" s="22" t="str">
        <f>Source!G465</f>
        <v>Сталь полосовая, марка Ст1сп - Ст6сп, спокойная</v>
      </c>
      <c r="D1102" s="23" t="str">
        <f>Source!H465</f>
        <v>т</v>
      </c>
      <c r="E1102" s="10">
        <f>Source!I465</f>
        <v>2.8126000000000002E-2</v>
      </c>
      <c r="F1102" s="25">
        <f>Source!AK465</f>
        <v>7254.88</v>
      </c>
      <c r="G1102" s="28" t="s">
        <v>3</v>
      </c>
      <c r="H1102" s="10">
        <f>Source!AW465</f>
        <v>1</v>
      </c>
      <c r="I1102" s="26">
        <f>ROUND((Source!AC465*Source!AW465)*Source!I465, 2)+ROUND((Source!AD465*Source!AV465)*Source!I465, 2)+ROUND((Source!AF465*Source!AV465)*Source!I465, 2)</f>
        <v>204.05</v>
      </c>
      <c r="J1102" s="10">
        <f>IF(Source!BC465&lt;&gt; 0, Source!BC465, 1)</f>
        <v>5.17</v>
      </c>
      <c r="K1102" s="26">
        <f>Source!O465</f>
        <v>1054.94</v>
      </c>
      <c r="Q1102">
        <f>ROUND((Source!DN465/100)*ROUND((Source!AF465*Source!AV465)*Source!I465, 2), 2)</f>
        <v>0</v>
      </c>
      <c r="R1102">
        <f>Source!X465</f>
        <v>0</v>
      </c>
      <c r="S1102">
        <f>ROUND((Source!DO465/100)*ROUND((Source!AF465*Source!AV465)*Source!I465, 2), 2)</f>
        <v>0</v>
      </c>
      <c r="T1102">
        <f>Source!Y465</f>
        <v>0</v>
      </c>
      <c r="U1102">
        <f>ROUND((175/100)*ROUND((Source!AE465*Source!AV465)*Source!I465, 2), 2)</f>
        <v>0</v>
      </c>
      <c r="V1102">
        <f>ROUND((167/100)*ROUND(Source!CS465*Source!I465, 2), 2)</f>
        <v>0</v>
      </c>
      <c r="X1102">
        <f>IF(Source!BI465&lt;=1,I1102, 0)</f>
        <v>204.05</v>
      </c>
      <c r="Y1102">
        <f>IF(Source!BI465=2,I1102, 0)</f>
        <v>0</v>
      </c>
      <c r="Z1102">
        <f>IF(Source!BI465=3,I1102, 0)</f>
        <v>0</v>
      </c>
      <c r="AA1102">
        <f>IF(Source!BI465=4,I1102, 0)</f>
        <v>0</v>
      </c>
    </row>
    <row r="1103" spans="1:27" ht="57" x14ac:dyDescent="0.2">
      <c r="A1103" s="21" t="str">
        <f>Source!E466</f>
        <v>100,2</v>
      </c>
      <c r="B1103" s="22" t="str">
        <f>Source!F466</f>
        <v>1.1-1-1121</v>
      </c>
      <c r="C1103" s="22" t="str">
        <f>Source!G466</f>
        <v>Сталь угловая равнополочная для строительных металлоконструкций, марка 18кп, 18пс,18Гпс, ширина полки более 70 мм</v>
      </c>
      <c r="D1103" s="23" t="str">
        <f>Source!H466</f>
        <v>т</v>
      </c>
      <c r="E1103" s="10">
        <f>Source!I466</f>
        <v>0.196882</v>
      </c>
      <c r="F1103" s="25">
        <f>Source!AK466</f>
        <v>9853.14</v>
      </c>
      <c r="G1103" s="28" t="s">
        <v>3</v>
      </c>
      <c r="H1103" s="10">
        <f>Source!AW466</f>
        <v>1</v>
      </c>
      <c r="I1103" s="26">
        <f>ROUND((Source!AC466*Source!AW466)*Source!I466, 2)+ROUND((Source!AD466*Source!AV466)*Source!I466, 2)+ROUND((Source!AF466*Source!AV466)*Source!I466, 2)</f>
        <v>1939.91</v>
      </c>
      <c r="J1103" s="10">
        <f>IF(Source!BC466&lt;&gt; 0, Source!BC466, 1)</f>
        <v>4.3099999999999996</v>
      </c>
      <c r="K1103" s="26">
        <f>Source!O466</f>
        <v>8360.99</v>
      </c>
      <c r="Q1103">
        <f>ROUND((Source!DN466/100)*ROUND((Source!AF466*Source!AV466)*Source!I466, 2), 2)</f>
        <v>0</v>
      </c>
      <c r="R1103">
        <f>Source!X466</f>
        <v>0</v>
      </c>
      <c r="S1103">
        <f>ROUND((Source!DO466/100)*ROUND((Source!AF466*Source!AV466)*Source!I466, 2), 2)</f>
        <v>0</v>
      </c>
      <c r="T1103">
        <f>Source!Y466</f>
        <v>0</v>
      </c>
      <c r="U1103">
        <f>ROUND((175/100)*ROUND((Source!AE466*Source!AV466)*Source!I466, 2), 2)</f>
        <v>0</v>
      </c>
      <c r="V1103">
        <f>ROUND((167/100)*ROUND(Source!CS466*Source!I466, 2), 2)</f>
        <v>0</v>
      </c>
      <c r="X1103">
        <f>IF(Source!BI466&lt;=1,I1103, 0)</f>
        <v>1939.91</v>
      </c>
      <c r="Y1103">
        <f>IF(Source!BI466=2,I1103, 0)</f>
        <v>0</v>
      </c>
      <c r="Z1103">
        <f>IF(Source!BI466=3,I1103, 0)</f>
        <v>0</v>
      </c>
      <c r="AA1103">
        <f>IF(Source!BI466=4,I1103, 0)</f>
        <v>0</v>
      </c>
    </row>
    <row r="1104" spans="1:27" ht="14.25" x14ac:dyDescent="0.2">
      <c r="A1104" s="21"/>
      <c r="B1104" s="22"/>
      <c r="C1104" s="22" t="s">
        <v>1040</v>
      </c>
      <c r="D1104" s="23" t="s">
        <v>1041</v>
      </c>
      <c r="E1104" s="10">
        <f>Source!DN464</f>
        <v>105</v>
      </c>
      <c r="F1104" s="25"/>
      <c r="G1104" s="24"/>
      <c r="H1104" s="10"/>
      <c r="I1104" s="26">
        <f>SUM(Q1097:Q1103)</f>
        <v>109.15</v>
      </c>
      <c r="J1104" s="10">
        <f>Source!BZ464</f>
        <v>90</v>
      </c>
      <c r="K1104" s="26">
        <f>SUM(R1097:R1103)</f>
        <v>1735.51</v>
      </c>
    </row>
    <row r="1105" spans="1:27" ht="14.25" x14ac:dyDescent="0.2">
      <c r="A1105" s="21"/>
      <c r="B1105" s="22"/>
      <c r="C1105" s="22" t="s">
        <v>1042</v>
      </c>
      <c r="D1105" s="23" t="s">
        <v>1041</v>
      </c>
      <c r="E1105" s="10">
        <f>Source!DO464</f>
        <v>70</v>
      </c>
      <c r="F1105" s="25"/>
      <c r="G1105" s="24"/>
      <c r="H1105" s="10"/>
      <c r="I1105" s="26">
        <f>SUM(S1097:S1104)</f>
        <v>72.77</v>
      </c>
      <c r="J1105" s="10">
        <f>Source!CA464</f>
        <v>44</v>
      </c>
      <c r="K1105" s="26">
        <f>SUM(T1097:T1104)</f>
        <v>848.47</v>
      </c>
    </row>
    <row r="1106" spans="1:27" ht="14.25" x14ac:dyDescent="0.2">
      <c r="A1106" s="21"/>
      <c r="B1106" s="22"/>
      <c r="C1106" s="22" t="s">
        <v>1043</v>
      </c>
      <c r="D1106" s="23" t="s">
        <v>1041</v>
      </c>
      <c r="E1106" s="10">
        <f>175</f>
        <v>175</v>
      </c>
      <c r="F1106" s="25"/>
      <c r="G1106" s="24"/>
      <c r="H1106" s="10"/>
      <c r="I1106" s="26">
        <f>SUM(U1097:U1105)</f>
        <v>0.04</v>
      </c>
      <c r="J1106" s="10">
        <f>167</f>
        <v>167</v>
      </c>
      <c r="K1106" s="26">
        <f>SUM(V1097:V1105)</f>
        <v>0.03</v>
      </c>
    </row>
    <row r="1107" spans="1:27" ht="14.25" x14ac:dyDescent="0.2">
      <c r="A1107" s="21"/>
      <c r="B1107" s="22"/>
      <c r="C1107" s="22" t="s">
        <v>1044</v>
      </c>
      <c r="D1107" s="23" t="s">
        <v>1045</v>
      </c>
      <c r="E1107" s="10">
        <f>Source!AQ464</f>
        <v>44</v>
      </c>
      <c r="F1107" s="25"/>
      <c r="G1107" s="24" t="str">
        <f>Source!DI464</f>
        <v/>
      </c>
      <c r="H1107" s="10">
        <f>Source!AV464</f>
        <v>1</v>
      </c>
      <c r="I1107" s="26">
        <f>Source!U464</f>
        <v>8.839599999999999</v>
      </c>
      <c r="J1107" s="10"/>
      <c r="K1107" s="26"/>
    </row>
    <row r="1108" spans="1:27" ht="15" x14ac:dyDescent="0.25">
      <c r="A1108" s="30"/>
      <c r="B1108" s="30"/>
      <c r="C1108" s="30"/>
      <c r="D1108" s="30"/>
      <c r="E1108" s="30"/>
      <c r="F1108" s="30"/>
      <c r="G1108" s="30"/>
      <c r="H1108" s="39">
        <f>I1098+I1099+I1101+I1104+I1105+I1106+SUM(I1102:I1103)</f>
        <v>2437.7800000000002</v>
      </c>
      <c r="I1108" s="39"/>
      <c r="J1108" s="39">
        <f>K1098+K1099+K1101+K1104+K1105+K1106+SUM(K1102:K1103)</f>
        <v>14019.689999999999</v>
      </c>
      <c r="K1108" s="39"/>
      <c r="O1108" s="29">
        <f>I1098+I1099+I1101+I1104+I1105+I1106+SUM(I1102:I1103)</f>
        <v>2437.7800000000002</v>
      </c>
      <c r="P1108" s="29">
        <f>K1098+K1099+K1101+K1104+K1105+K1106+SUM(K1102:K1103)</f>
        <v>14019.689999999999</v>
      </c>
      <c r="X1108">
        <f>IF(Source!BI464&lt;=1,I1098+I1099+I1101+I1104+I1105+I1106-0, 0)</f>
        <v>293.82000000000005</v>
      </c>
      <c r="Y1108">
        <f>IF(Source!BI464=2,I1098+I1099+I1101+I1104+I1105+I1106-0, 0)</f>
        <v>0</v>
      </c>
      <c r="Z1108">
        <f>IF(Source!BI464=3,I1098+I1099+I1101+I1104+I1105+I1106-0, 0)</f>
        <v>0</v>
      </c>
      <c r="AA1108">
        <f>IF(Source!BI464=4,I1098+I1099+I1101+I1104+I1105+I1106,0)</f>
        <v>0</v>
      </c>
    </row>
    <row r="1109" spans="1:27" ht="57" x14ac:dyDescent="0.2">
      <c r="A1109" s="21" t="str">
        <f>Source!E467</f>
        <v>101</v>
      </c>
      <c r="B1109" s="22" t="str">
        <f>Source!F467</f>
        <v>6.69-28-1</v>
      </c>
      <c r="C1109" s="22" t="str">
        <f>Source!G467</f>
        <v>Сверление отверстий в строительных конструкциях из кирпича установками алмазного сверления, диаметр кольцевого алмазного сверла 20 мм</v>
      </c>
      <c r="D1109" s="23" t="str">
        <f>Source!H467</f>
        <v>10 см проходки сверла</v>
      </c>
      <c r="E1109" s="10">
        <f>Source!I467</f>
        <v>1.5</v>
      </c>
      <c r="F1109" s="25"/>
      <c r="G1109" s="24"/>
      <c r="H1109" s="10"/>
      <c r="I1109" s="26"/>
      <c r="J1109" s="10"/>
      <c r="K1109" s="26"/>
      <c r="Q1109">
        <f>ROUND((Source!DN467/100)*ROUND((Source!AF467*Source!AV467)*Source!I467, 2), 2)</f>
        <v>7.14</v>
      </c>
      <c r="R1109">
        <f>Source!X467</f>
        <v>112.05</v>
      </c>
      <c r="S1109">
        <f>ROUND((Source!DO467/100)*ROUND((Source!AF467*Source!AV467)*Source!I467, 2), 2)</f>
        <v>5.5</v>
      </c>
      <c r="T1109">
        <f>Source!Y467</f>
        <v>64.03</v>
      </c>
      <c r="U1109">
        <f>ROUND((175/100)*ROUND((Source!AE467*Source!AV467)*Source!I467, 2), 2)</f>
        <v>0.4</v>
      </c>
      <c r="V1109">
        <f>ROUND((167/100)*ROUND(Source!CS467*Source!I467, 2), 2)</f>
        <v>0.38</v>
      </c>
    </row>
    <row r="1110" spans="1:27" ht="14.25" x14ac:dyDescent="0.2">
      <c r="A1110" s="21"/>
      <c r="B1110" s="22"/>
      <c r="C1110" s="22" t="s">
        <v>1036</v>
      </c>
      <c r="D1110" s="23"/>
      <c r="E1110" s="10"/>
      <c r="F1110" s="25">
        <f>Source!AO467</f>
        <v>5.23</v>
      </c>
      <c r="G1110" s="24" t="str">
        <f>Source!DG467</f>
        <v/>
      </c>
      <c r="H1110" s="10">
        <f>Source!AV467</f>
        <v>1</v>
      </c>
      <c r="I1110" s="26">
        <f>ROUND((Source!AF467*Source!AV467)*Source!I467, 2)</f>
        <v>7.85</v>
      </c>
      <c r="J1110" s="10">
        <f>IF(Source!BA467&lt;&gt; 0, Source!BA467, 1)</f>
        <v>18.55</v>
      </c>
      <c r="K1110" s="26">
        <f>Source!S467</f>
        <v>145.52000000000001</v>
      </c>
      <c r="W1110">
        <f>I1110</f>
        <v>7.85</v>
      </c>
    </row>
    <row r="1111" spans="1:27" ht="14.25" x14ac:dyDescent="0.2">
      <c r="A1111" s="21"/>
      <c r="B1111" s="22"/>
      <c r="C1111" s="22" t="s">
        <v>1037</v>
      </c>
      <c r="D1111" s="23"/>
      <c r="E1111" s="10"/>
      <c r="F1111" s="25">
        <f>Source!AM467</f>
        <v>6.69</v>
      </c>
      <c r="G1111" s="24" t="str">
        <f>Source!DE467</f>
        <v/>
      </c>
      <c r="H1111" s="10">
        <f>Source!AV467</f>
        <v>1</v>
      </c>
      <c r="I1111" s="26">
        <f>ROUND((Source!AD467*Source!AV467)*Source!I467, 2)</f>
        <v>10.039999999999999</v>
      </c>
      <c r="J1111" s="10">
        <f>IF(Source!BB467&lt;&gt; 0, Source!BB467, 1)</f>
        <v>1.73</v>
      </c>
      <c r="K1111" s="26">
        <f>Source!Q467</f>
        <v>17.36</v>
      </c>
    </row>
    <row r="1112" spans="1:27" ht="14.25" x14ac:dyDescent="0.2">
      <c r="A1112" s="21"/>
      <c r="B1112" s="22"/>
      <c r="C1112" s="22" t="s">
        <v>1038</v>
      </c>
      <c r="D1112" s="23"/>
      <c r="E1112" s="10"/>
      <c r="F1112" s="25">
        <f>Source!AN467</f>
        <v>0.15</v>
      </c>
      <c r="G1112" s="24" t="str">
        <f>Source!DF467</f>
        <v/>
      </c>
      <c r="H1112" s="10">
        <f>Source!AV467</f>
        <v>1</v>
      </c>
      <c r="I1112" s="27">
        <f>ROUND((Source!AE467*Source!AV467)*Source!I467, 2)</f>
        <v>0.23</v>
      </c>
      <c r="J1112" s="10">
        <f>IF(Source!BS467&lt;&gt; 0, Source!BS467, 1)</f>
        <v>1</v>
      </c>
      <c r="K1112" s="27">
        <f>Source!R467</f>
        <v>0.23</v>
      </c>
      <c r="W1112">
        <f>I1112</f>
        <v>0.23</v>
      </c>
    </row>
    <row r="1113" spans="1:27" ht="14.25" x14ac:dyDescent="0.2">
      <c r="A1113" s="21"/>
      <c r="B1113" s="22"/>
      <c r="C1113" s="22" t="s">
        <v>1039</v>
      </c>
      <c r="D1113" s="23"/>
      <c r="E1113" s="10"/>
      <c r="F1113" s="25">
        <f>Source!AL467</f>
        <v>0.03</v>
      </c>
      <c r="G1113" s="24" t="str">
        <f>Source!DD467</f>
        <v/>
      </c>
      <c r="H1113" s="10">
        <f>Source!AW467</f>
        <v>1</v>
      </c>
      <c r="I1113" s="26">
        <f>ROUND((Source!AC467*Source!AW467)*Source!I467, 2)</f>
        <v>0.05</v>
      </c>
      <c r="J1113" s="10">
        <f>IF(Source!BC467&lt;&gt; 0, Source!BC467, 1)</f>
        <v>4.33</v>
      </c>
      <c r="K1113" s="26">
        <f>Source!P467</f>
        <v>0.19</v>
      </c>
    </row>
    <row r="1114" spans="1:27" ht="42.75" x14ac:dyDescent="0.2">
      <c r="A1114" s="21" t="str">
        <f>Source!E468</f>
        <v>101,1</v>
      </c>
      <c r="B1114" s="22" t="str">
        <f>Source!F468</f>
        <v>1.7-3-30</v>
      </c>
      <c r="C1114" s="22" t="str">
        <f>Source!G468</f>
        <v>Сверло кольцевое с алмазным покрытием, DD-B P6, длина 430 мм, диаметр 25 мм</v>
      </c>
      <c r="D1114" s="23" t="str">
        <f>Source!H468</f>
        <v>шт.</v>
      </c>
      <c r="E1114" s="10">
        <f>Source!I468</f>
        <v>8.8500000000000002E-3</v>
      </c>
      <c r="F1114" s="25">
        <f>Source!AK468</f>
        <v>2677.14</v>
      </c>
      <c r="G1114" s="28" t="s">
        <v>3</v>
      </c>
      <c r="H1114" s="10">
        <f>Source!AW468</f>
        <v>1</v>
      </c>
      <c r="I1114" s="26">
        <f>ROUND((Source!AC468*Source!AW468)*Source!I468, 2)+ROUND((Source!AD468*Source!AV468)*Source!I468, 2)+ROUND((Source!AF468*Source!AV468)*Source!I468, 2)</f>
        <v>23.69</v>
      </c>
      <c r="J1114" s="10">
        <f>IF(Source!BC468&lt;&gt; 0, Source!BC468, 1)</f>
        <v>2.2799999999999998</v>
      </c>
      <c r="K1114" s="26">
        <f>Source!O468</f>
        <v>54.02</v>
      </c>
      <c r="Q1114">
        <f>ROUND((Source!DN468/100)*ROUND((Source!AF468*Source!AV468)*Source!I468, 2), 2)</f>
        <v>0</v>
      </c>
      <c r="R1114">
        <f>Source!X468</f>
        <v>0</v>
      </c>
      <c r="S1114">
        <f>ROUND((Source!DO468/100)*ROUND((Source!AF468*Source!AV468)*Source!I468, 2), 2)</f>
        <v>0</v>
      </c>
      <c r="T1114">
        <f>Source!Y468</f>
        <v>0</v>
      </c>
      <c r="U1114">
        <f>ROUND((175/100)*ROUND((Source!AE468*Source!AV468)*Source!I468, 2), 2)</f>
        <v>0</v>
      </c>
      <c r="V1114">
        <f>ROUND((167/100)*ROUND(Source!CS468*Source!I468, 2), 2)</f>
        <v>0</v>
      </c>
      <c r="X1114">
        <f>IF(Source!BI468&lt;=1,I1114, 0)</f>
        <v>23.69</v>
      </c>
      <c r="Y1114">
        <f>IF(Source!BI468=2,I1114, 0)</f>
        <v>0</v>
      </c>
      <c r="Z1114">
        <f>IF(Source!BI468=3,I1114, 0)</f>
        <v>0</v>
      </c>
      <c r="AA1114">
        <f>IF(Source!BI468=4,I1114, 0)</f>
        <v>0</v>
      </c>
    </row>
    <row r="1115" spans="1:27" ht="14.25" x14ac:dyDescent="0.2">
      <c r="A1115" s="21"/>
      <c r="B1115" s="22"/>
      <c r="C1115" s="22" t="s">
        <v>1040</v>
      </c>
      <c r="D1115" s="23" t="s">
        <v>1041</v>
      </c>
      <c r="E1115" s="10">
        <f>Source!DN467</f>
        <v>91</v>
      </c>
      <c r="F1115" s="25"/>
      <c r="G1115" s="24"/>
      <c r="H1115" s="10"/>
      <c r="I1115" s="26">
        <f>SUM(Q1109:Q1114)</f>
        <v>7.14</v>
      </c>
      <c r="J1115" s="10">
        <f>Source!BZ467</f>
        <v>77</v>
      </c>
      <c r="K1115" s="26">
        <f>SUM(R1109:R1114)</f>
        <v>112.05</v>
      </c>
    </row>
    <row r="1116" spans="1:27" ht="14.25" x14ac:dyDescent="0.2">
      <c r="A1116" s="21"/>
      <c r="B1116" s="22"/>
      <c r="C1116" s="22" t="s">
        <v>1042</v>
      </c>
      <c r="D1116" s="23" t="s">
        <v>1041</v>
      </c>
      <c r="E1116" s="10">
        <f>Source!DO467</f>
        <v>70</v>
      </c>
      <c r="F1116" s="25"/>
      <c r="G1116" s="24"/>
      <c r="H1116" s="10"/>
      <c r="I1116" s="26">
        <f>SUM(S1109:S1115)</f>
        <v>5.5</v>
      </c>
      <c r="J1116" s="10">
        <f>Source!CA467</f>
        <v>44</v>
      </c>
      <c r="K1116" s="26">
        <f>SUM(T1109:T1115)</f>
        <v>64.03</v>
      </c>
    </row>
    <row r="1117" spans="1:27" ht="14.25" x14ac:dyDescent="0.2">
      <c r="A1117" s="21"/>
      <c r="B1117" s="22"/>
      <c r="C1117" s="22" t="s">
        <v>1043</v>
      </c>
      <c r="D1117" s="23" t="s">
        <v>1041</v>
      </c>
      <c r="E1117" s="10">
        <f>175</f>
        <v>175</v>
      </c>
      <c r="F1117" s="25"/>
      <c r="G1117" s="24"/>
      <c r="H1117" s="10"/>
      <c r="I1117" s="26">
        <f>SUM(U1109:U1116)</f>
        <v>0.4</v>
      </c>
      <c r="J1117" s="10">
        <f>167</f>
        <v>167</v>
      </c>
      <c r="K1117" s="26">
        <f>SUM(V1109:V1116)</f>
        <v>0.38</v>
      </c>
    </row>
    <row r="1118" spans="1:27" ht="14.25" x14ac:dyDescent="0.2">
      <c r="A1118" s="21"/>
      <c r="B1118" s="22"/>
      <c r="C1118" s="22" t="s">
        <v>1044</v>
      </c>
      <c r="D1118" s="23" t="s">
        <v>1045</v>
      </c>
      <c r="E1118" s="10">
        <f>Source!AQ467</f>
        <v>0.36</v>
      </c>
      <c r="F1118" s="25"/>
      <c r="G1118" s="24" t="str">
        <f>Source!DI467</f>
        <v/>
      </c>
      <c r="H1118" s="10">
        <f>Source!AV467</f>
        <v>1</v>
      </c>
      <c r="I1118" s="26">
        <f>Source!U467</f>
        <v>0.54</v>
      </c>
      <c r="J1118" s="10"/>
      <c r="K1118" s="26"/>
    </row>
    <row r="1119" spans="1:27" ht="15" x14ac:dyDescent="0.25">
      <c r="A1119" s="30"/>
      <c r="B1119" s="30"/>
      <c r="C1119" s="30"/>
      <c r="D1119" s="30"/>
      <c r="E1119" s="30"/>
      <c r="F1119" s="30"/>
      <c r="G1119" s="30"/>
      <c r="H1119" s="39">
        <f>I1110+I1111+I1113+I1115+I1116+I1117+SUM(I1114:I1114)</f>
        <v>54.67</v>
      </c>
      <c r="I1119" s="39"/>
      <c r="J1119" s="39">
        <f>K1110+K1111+K1113+K1115+K1116+K1117+SUM(K1114:K1114)</f>
        <v>393.54999999999995</v>
      </c>
      <c r="K1119" s="39"/>
      <c r="O1119" s="29">
        <f>I1110+I1111+I1113+I1115+I1116+I1117+SUM(I1114:I1114)</f>
        <v>54.67</v>
      </c>
      <c r="P1119" s="29">
        <f>K1110+K1111+K1113+K1115+K1116+K1117+SUM(K1114:K1114)</f>
        <v>393.54999999999995</v>
      </c>
      <c r="X1119">
        <f>IF(Source!BI467&lt;=1,I1110+I1111+I1113+I1115+I1116+I1117-0, 0)</f>
        <v>30.98</v>
      </c>
      <c r="Y1119">
        <f>IF(Source!BI467=2,I1110+I1111+I1113+I1115+I1116+I1117-0, 0)</f>
        <v>0</v>
      </c>
      <c r="Z1119">
        <f>IF(Source!BI467=3,I1110+I1111+I1113+I1115+I1116+I1117-0, 0)</f>
        <v>0</v>
      </c>
      <c r="AA1119">
        <f>IF(Source!BI467=4,I1110+I1111+I1113+I1115+I1116+I1117,0)</f>
        <v>0</v>
      </c>
    </row>
    <row r="1120" spans="1:27" ht="42.75" x14ac:dyDescent="0.2">
      <c r="A1120" s="21" t="str">
        <f>Source!E469</f>
        <v>102</v>
      </c>
      <c r="B1120" s="22" t="str">
        <f>Source!F469</f>
        <v>3.13-9-2</v>
      </c>
      <c r="C1120" s="22" t="str">
        <f>Source!G469</f>
        <v>Огрунтовка металлических поверхностей грунтовкой ГФ-021 за один раз</v>
      </c>
      <c r="D1120" s="23" t="str">
        <f>Source!H469</f>
        <v>100 м2</v>
      </c>
      <c r="E1120" s="10">
        <f>Source!I469</f>
        <v>2.8199999999999999E-2</v>
      </c>
      <c r="F1120" s="25"/>
      <c r="G1120" s="24"/>
      <c r="H1120" s="10"/>
      <c r="I1120" s="26"/>
      <c r="J1120" s="10"/>
      <c r="K1120" s="26"/>
      <c r="Q1120">
        <f>ROUND((Source!DN469/100)*ROUND((Source!AF469*Source!AV469)*Source!I469, 2), 2)</f>
        <v>2.4</v>
      </c>
      <c r="R1120">
        <f>Source!X469</f>
        <v>38.35</v>
      </c>
      <c r="S1120">
        <f>ROUND((Source!DO469/100)*ROUND((Source!AF469*Source!AV469)*Source!I469, 2), 2)</f>
        <v>1.54</v>
      </c>
      <c r="T1120">
        <f>Source!Y469</f>
        <v>19.62</v>
      </c>
      <c r="U1120">
        <f>ROUND((175/100)*ROUND((Source!AE469*Source!AV469)*Source!I469, 2), 2)</f>
        <v>0.12</v>
      </c>
      <c r="V1120">
        <f>ROUND((167/100)*ROUND(Source!CS469*Source!I469, 2), 2)</f>
        <v>0.12</v>
      </c>
    </row>
    <row r="1121" spans="1:27" ht="14.25" x14ac:dyDescent="0.2">
      <c r="A1121" s="21"/>
      <c r="B1121" s="22"/>
      <c r="C1121" s="22" t="s">
        <v>1036</v>
      </c>
      <c r="D1121" s="23"/>
      <c r="E1121" s="10"/>
      <c r="F1121" s="25">
        <f>Source!AO469</f>
        <v>74.13</v>
      </c>
      <c r="G1121" s="24" t="str">
        <f>Source!DG469</f>
        <v>*1,15</v>
      </c>
      <c r="H1121" s="10">
        <f>Source!AV469</f>
        <v>1</v>
      </c>
      <c r="I1121" s="26">
        <f>ROUND((Source!AF469*Source!AV469)*Source!I469, 2)</f>
        <v>2.4</v>
      </c>
      <c r="J1121" s="10">
        <f>IF(Source!BA469&lt;&gt; 0, Source!BA469, 1)</f>
        <v>18.55</v>
      </c>
      <c r="K1121" s="26">
        <f>Source!S469</f>
        <v>44.59</v>
      </c>
      <c r="W1121">
        <f>I1121</f>
        <v>2.4</v>
      </c>
    </row>
    <row r="1122" spans="1:27" ht="14.25" x14ac:dyDescent="0.2">
      <c r="A1122" s="21"/>
      <c r="B1122" s="22"/>
      <c r="C1122" s="22" t="s">
        <v>1037</v>
      </c>
      <c r="D1122" s="23"/>
      <c r="E1122" s="10"/>
      <c r="F1122" s="25">
        <f>Source!AM469</f>
        <v>20.89</v>
      </c>
      <c r="G1122" s="24" t="str">
        <f>Source!DE469</f>
        <v>*1,25</v>
      </c>
      <c r="H1122" s="10">
        <f>Source!AV469</f>
        <v>1</v>
      </c>
      <c r="I1122" s="26">
        <f>ROUND((Source!AD469*Source!AV469)*Source!I469, 2)</f>
        <v>0.74</v>
      </c>
      <c r="J1122" s="10">
        <f>IF(Source!BB469&lt;&gt; 0, Source!BB469, 1)</f>
        <v>5.3</v>
      </c>
      <c r="K1122" s="26">
        <f>Source!Q469</f>
        <v>3.9</v>
      </c>
    </row>
    <row r="1123" spans="1:27" ht="14.25" x14ac:dyDescent="0.2">
      <c r="A1123" s="21"/>
      <c r="B1123" s="22"/>
      <c r="C1123" s="22" t="s">
        <v>1038</v>
      </c>
      <c r="D1123" s="23"/>
      <c r="E1123" s="10"/>
      <c r="F1123" s="25">
        <f>Source!AN469</f>
        <v>1.87</v>
      </c>
      <c r="G1123" s="24" t="str">
        <f>Source!DF469</f>
        <v>*1,25</v>
      </c>
      <c r="H1123" s="10">
        <f>Source!AV469</f>
        <v>1</v>
      </c>
      <c r="I1123" s="27">
        <f>ROUND((Source!AE469*Source!AV469)*Source!I469, 2)</f>
        <v>7.0000000000000007E-2</v>
      </c>
      <c r="J1123" s="10">
        <f>IF(Source!BS469&lt;&gt; 0, Source!BS469, 1)</f>
        <v>1</v>
      </c>
      <c r="K1123" s="27">
        <f>Source!R469</f>
        <v>7.0000000000000007E-2</v>
      </c>
      <c r="W1123">
        <f>I1123</f>
        <v>7.0000000000000007E-2</v>
      </c>
    </row>
    <row r="1124" spans="1:27" ht="14.25" x14ac:dyDescent="0.2">
      <c r="A1124" s="21"/>
      <c r="B1124" s="22"/>
      <c r="C1124" s="22" t="s">
        <v>1039</v>
      </c>
      <c r="D1124" s="23"/>
      <c r="E1124" s="10"/>
      <c r="F1124" s="25">
        <f>Source!AL469</f>
        <v>9.4600000000000009</v>
      </c>
      <c r="G1124" s="24" t="str">
        <f>Source!DD469</f>
        <v/>
      </c>
      <c r="H1124" s="10">
        <f>Source!AW469</f>
        <v>1</v>
      </c>
      <c r="I1124" s="26">
        <f>ROUND((Source!AC469*Source!AW469)*Source!I469, 2)</f>
        <v>0.27</v>
      </c>
      <c r="J1124" s="10">
        <f>IF(Source!BC469&lt;&gt; 0, Source!BC469, 1)</f>
        <v>26.24</v>
      </c>
      <c r="K1124" s="26">
        <f>Source!P469</f>
        <v>7</v>
      </c>
    </row>
    <row r="1125" spans="1:27" ht="14.25" x14ac:dyDescent="0.2">
      <c r="A1125" s="21" t="str">
        <f>Source!E470</f>
        <v>102,1</v>
      </c>
      <c r="B1125" s="22" t="str">
        <f>Source!F470</f>
        <v>1.1-1-165</v>
      </c>
      <c r="C1125" s="22" t="str">
        <f>Source!G470</f>
        <v>Грунтовка глифталевая, ГФ-021</v>
      </c>
      <c r="D1125" s="23" t="str">
        <f>Source!H470</f>
        <v>т</v>
      </c>
      <c r="E1125" s="10">
        <f>Source!I470</f>
        <v>2.5399999999999999E-4</v>
      </c>
      <c r="F1125" s="25">
        <f>Source!AK470</f>
        <v>18660.61</v>
      </c>
      <c r="G1125" s="28" t="s">
        <v>3</v>
      </c>
      <c r="H1125" s="10">
        <f>Source!AW470</f>
        <v>1</v>
      </c>
      <c r="I1125" s="26">
        <f>ROUND((Source!AC470*Source!AW470)*Source!I470, 2)+ROUND((Source!AD470*Source!AV470)*Source!I470, 2)+ROUND((Source!AF470*Source!AV470)*Source!I470, 2)</f>
        <v>4.74</v>
      </c>
      <c r="J1125" s="10">
        <f>IF(Source!BC470&lt;&gt; 0, Source!BC470, 1)</f>
        <v>1.99</v>
      </c>
      <c r="K1125" s="26">
        <f>Source!O470</f>
        <v>9.43</v>
      </c>
      <c r="Q1125">
        <f>ROUND((Source!DN470/100)*ROUND((Source!AF470*Source!AV470)*Source!I470, 2), 2)</f>
        <v>0</v>
      </c>
      <c r="R1125">
        <f>Source!X470</f>
        <v>0</v>
      </c>
      <c r="S1125">
        <f>ROUND((Source!DO470/100)*ROUND((Source!AF470*Source!AV470)*Source!I470, 2), 2)</f>
        <v>0</v>
      </c>
      <c r="T1125">
        <f>Source!Y470</f>
        <v>0</v>
      </c>
      <c r="U1125">
        <f>ROUND((175/100)*ROUND((Source!AE470*Source!AV470)*Source!I470, 2), 2)</f>
        <v>0</v>
      </c>
      <c r="V1125">
        <f>ROUND((167/100)*ROUND(Source!CS470*Source!I470, 2), 2)</f>
        <v>0</v>
      </c>
      <c r="X1125">
        <f>IF(Source!BI470&lt;=1,I1125, 0)</f>
        <v>4.74</v>
      </c>
      <c r="Y1125">
        <f>IF(Source!BI470=2,I1125, 0)</f>
        <v>0</v>
      </c>
      <c r="Z1125">
        <f>IF(Source!BI470=3,I1125, 0)</f>
        <v>0</v>
      </c>
      <c r="AA1125">
        <f>IF(Source!BI470=4,I1125, 0)</f>
        <v>0</v>
      </c>
    </row>
    <row r="1126" spans="1:27" ht="14.25" x14ac:dyDescent="0.2">
      <c r="A1126" s="21"/>
      <c r="B1126" s="22"/>
      <c r="C1126" s="22" t="s">
        <v>1040</v>
      </c>
      <c r="D1126" s="23" t="s">
        <v>1041</v>
      </c>
      <c r="E1126" s="10">
        <f>Source!DN469</f>
        <v>100</v>
      </c>
      <c r="F1126" s="25"/>
      <c r="G1126" s="24"/>
      <c r="H1126" s="10"/>
      <c r="I1126" s="26">
        <f>SUM(Q1120:Q1125)</f>
        <v>2.4</v>
      </c>
      <c r="J1126" s="10">
        <f>Source!BZ469</f>
        <v>86</v>
      </c>
      <c r="K1126" s="26">
        <f>SUM(R1120:R1125)</f>
        <v>38.35</v>
      </c>
    </row>
    <row r="1127" spans="1:27" ht="14.25" x14ac:dyDescent="0.2">
      <c r="A1127" s="21"/>
      <c r="B1127" s="22"/>
      <c r="C1127" s="22" t="s">
        <v>1042</v>
      </c>
      <c r="D1127" s="23" t="s">
        <v>1041</v>
      </c>
      <c r="E1127" s="10">
        <f>Source!DO469</f>
        <v>64</v>
      </c>
      <c r="F1127" s="25"/>
      <c r="G1127" s="24"/>
      <c r="H1127" s="10"/>
      <c r="I1127" s="26">
        <f>SUM(S1120:S1126)</f>
        <v>1.54</v>
      </c>
      <c r="J1127" s="10">
        <f>Source!CA469</f>
        <v>44</v>
      </c>
      <c r="K1127" s="26">
        <f>SUM(T1120:T1126)</f>
        <v>19.62</v>
      </c>
    </row>
    <row r="1128" spans="1:27" ht="14.25" x14ac:dyDescent="0.2">
      <c r="A1128" s="21"/>
      <c r="B1128" s="22"/>
      <c r="C1128" s="22" t="s">
        <v>1043</v>
      </c>
      <c r="D1128" s="23" t="s">
        <v>1041</v>
      </c>
      <c r="E1128" s="10">
        <f>175</f>
        <v>175</v>
      </c>
      <c r="F1128" s="25"/>
      <c r="G1128" s="24"/>
      <c r="H1128" s="10"/>
      <c r="I1128" s="26">
        <f>SUM(U1120:U1127)</f>
        <v>0.12</v>
      </c>
      <c r="J1128" s="10">
        <f>167</f>
        <v>167</v>
      </c>
      <c r="K1128" s="26">
        <f>SUM(V1120:V1127)</f>
        <v>0.12</v>
      </c>
    </row>
    <row r="1129" spans="1:27" ht="14.25" x14ac:dyDescent="0.2">
      <c r="A1129" s="21"/>
      <c r="B1129" s="22"/>
      <c r="C1129" s="22" t="s">
        <v>1044</v>
      </c>
      <c r="D1129" s="23" t="s">
        <v>1045</v>
      </c>
      <c r="E1129" s="10">
        <f>Source!AQ469</f>
        <v>5.31</v>
      </c>
      <c r="F1129" s="25"/>
      <c r="G1129" s="24" t="str">
        <f>Source!DI469</f>
        <v>*1,15</v>
      </c>
      <c r="H1129" s="10">
        <f>Source!AV469</f>
        <v>1</v>
      </c>
      <c r="I1129" s="26">
        <f>Source!U469</f>
        <v>0.17220329999999995</v>
      </c>
      <c r="J1129" s="10"/>
      <c r="K1129" s="26"/>
    </row>
    <row r="1130" spans="1:27" ht="15" x14ac:dyDescent="0.25">
      <c r="A1130" s="30"/>
      <c r="B1130" s="30"/>
      <c r="C1130" s="30"/>
      <c r="D1130" s="30"/>
      <c r="E1130" s="30"/>
      <c r="F1130" s="30"/>
      <c r="G1130" s="30"/>
      <c r="H1130" s="39">
        <f>I1121+I1122+I1124+I1126+I1127+I1128+SUM(I1125:I1125)</f>
        <v>12.21</v>
      </c>
      <c r="I1130" s="39"/>
      <c r="J1130" s="39">
        <f>K1121+K1122+K1124+K1126+K1127+K1128+SUM(K1125:K1125)</f>
        <v>123.01000000000002</v>
      </c>
      <c r="K1130" s="39"/>
      <c r="O1130" s="29">
        <f>I1121+I1122+I1124+I1126+I1127+I1128+SUM(I1125:I1125)</f>
        <v>12.21</v>
      </c>
      <c r="P1130" s="29">
        <f>K1121+K1122+K1124+K1126+K1127+K1128+SUM(K1125:K1125)</f>
        <v>123.01000000000002</v>
      </c>
      <c r="X1130">
        <f>IF(Source!BI469&lt;=1,I1121+I1122+I1124+I1126+I1127+I1128-0, 0)</f>
        <v>7.47</v>
      </c>
      <c r="Y1130">
        <f>IF(Source!BI469=2,I1121+I1122+I1124+I1126+I1127+I1128-0, 0)</f>
        <v>0</v>
      </c>
      <c r="Z1130">
        <f>IF(Source!BI469=3,I1121+I1122+I1124+I1126+I1127+I1128-0, 0)</f>
        <v>0</v>
      </c>
      <c r="AA1130">
        <f>IF(Source!BI469=4,I1121+I1122+I1124+I1126+I1127+I1128,0)</f>
        <v>0</v>
      </c>
    </row>
    <row r="1131" spans="1:27" ht="42.75" x14ac:dyDescent="0.2">
      <c r="A1131" s="21" t="str">
        <f>Source!E471</f>
        <v>103</v>
      </c>
      <c r="B1131" s="22" t="str">
        <f>Source!F471</f>
        <v>6.61-30-1</v>
      </c>
      <c r="C1131" s="22" t="str">
        <f>Source!G471</f>
        <v>Устройство основания под штукатурку из металлической сетки по кирпичным и бетонным поверхностям</v>
      </c>
      <c r="D1131" s="23" t="str">
        <f>Source!H471</f>
        <v>100 м2</v>
      </c>
      <c r="E1131" s="10">
        <f>Source!I471</f>
        <v>2.1600000000000001E-2</v>
      </c>
      <c r="F1131" s="25"/>
      <c r="G1131" s="24"/>
      <c r="H1131" s="10"/>
      <c r="I1131" s="26"/>
      <c r="J1131" s="10"/>
      <c r="K1131" s="26"/>
      <c r="Q1131">
        <f>ROUND((Source!DN471/100)*ROUND((Source!AF471*Source!AV471)*Source!I471, 2), 2)</f>
        <v>18.010000000000002</v>
      </c>
      <c r="R1131">
        <f>Source!X471</f>
        <v>287.37</v>
      </c>
      <c r="S1131">
        <f>ROUND((Source!DO471/100)*ROUND((Source!AF471*Source!AV471)*Source!I471, 2), 2)</f>
        <v>11.53</v>
      </c>
      <c r="T1131">
        <f>Source!Y471</f>
        <v>147.03</v>
      </c>
      <c r="U1131">
        <f>ROUND((175/100)*ROUND((Source!AE471*Source!AV471)*Source!I471, 2), 2)</f>
        <v>0</v>
      </c>
      <c r="V1131">
        <f>ROUND((167/100)*ROUND(Source!CS471*Source!I471, 2), 2)</f>
        <v>0</v>
      </c>
    </row>
    <row r="1132" spans="1:27" ht="14.25" x14ac:dyDescent="0.2">
      <c r="A1132" s="21"/>
      <c r="B1132" s="22"/>
      <c r="C1132" s="22" t="s">
        <v>1036</v>
      </c>
      <c r="D1132" s="23"/>
      <c r="E1132" s="10"/>
      <c r="F1132" s="25">
        <f>Source!AO471</f>
        <v>833.95</v>
      </c>
      <c r="G1132" s="24" t="str">
        <f>Source!DG471</f>
        <v/>
      </c>
      <c r="H1132" s="10">
        <f>Source!AV471</f>
        <v>1</v>
      </c>
      <c r="I1132" s="26">
        <f>ROUND((Source!AF471*Source!AV471)*Source!I471, 2)</f>
        <v>18.010000000000002</v>
      </c>
      <c r="J1132" s="10">
        <f>IF(Source!BA471&lt;&gt; 0, Source!BA471, 1)</f>
        <v>18.55</v>
      </c>
      <c r="K1132" s="26">
        <f>Source!S471</f>
        <v>334.15</v>
      </c>
      <c r="W1132">
        <f>I1132</f>
        <v>18.010000000000002</v>
      </c>
    </row>
    <row r="1133" spans="1:27" ht="42.75" x14ac:dyDescent="0.2">
      <c r="A1133" s="21" t="str">
        <f>Source!E472</f>
        <v>103,1</v>
      </c>
      <c r="B1133" s="22" t="str">
        <f>Source!F472</f>
        <v>1.1-1-1029</v>
      </c>
      <c r="C1133" s="22" t="str">
        <f>Source!G472</f>
        <v>Сетка проволочная штукатурная тканая, квадрат 5х5 мм, толщина 1,6 мм</v>
      </c>
      <c r="D1133" s="23" t="str">
        <f>Source!H472</f>
        <v>м2</v>
      </c>
      <c r="E1133" s="10">
        <f>Source!I472</f>
        <v>2.3759999999999999</v>
      </c>
      <c r="F1133" s="25">
        <f>Source!AK472</f>
        <v>33.56</v>
      </c>
      <c r="G1133" s="28" t="s">
        <v>3</v>
      </c>
      <c r="H1133" s="10">
        <f>Source!AW472</f>
        <v>1</v>
      </c>
      <c r="I1133" s="26">
        <f>ROUND((Source!AC472*Source!AW472)*Source!I472, 2)+ROUND((Source!AD472*Source!AV472)*Source!I472, 2)+ROUND((Source!AF472*Source!AV472)*Source!I472, 2)</f>
        <v>79.739999999999995</v>
      </c>
      <c r="J1133" s="10">
        <f>IF(Source!BC472&lt;&gt; 0, Source!BC472, 1)</f>
        <v>14.59</v>
      </c>
      <c r="K1133" s="26">
        <f>Source!O472</f>
        <v>1163.3900000000001</v>
      </c>
      <c r="Q1133">
        <f>ROUND((Source!DN472/100)*ROUND((Source!AF472*Source!AV472)*Source!I472, 2), 2)</f>
        <v>0</v>
      </c>
      <c r="R1133">
        <f>Source!X472</f>
        <v>0</v>
      </c>
      <c r="S1133">
        <f>ROUND((Source!DO472/100)*ROUND((Source!AF472*Source!AV472)*Source!I472, 2), 2)</f>
        <v>0</v>
      </c>
      <c r="T1133">
        <f>Source!Y472</f>
        <v>0</v>
      </c>
      <c r="U1133">
        <f>ROUND((175/100)*ROUND((Source!AE472*Source!AV472)*Source!I472, 2), 2)</f>
        <v>0</v>
      </c>
      <c r="V1133">
        <f>ROUND((167/100)*ROUND(Source!CS472*Source!I472, 2), 2)</f>
        <v>0</v>
      </c>
      <c r="X1133">
        <f>IF(Source!BI472&lt;=1,I1133, 0)</f>
        <v>79.739999999999995</v>
      </c>
      <c r="Y1133">
        <f>IF(Source!BI472=2,I1133, 0)</f>
        <v>0</v>
      </c>
      <c r="Z1133">
        <f>IF(Source!BI472=3,I1133, 0)</f>
        <v>0</v>
      </c>
      <c r="AA1133">
        <f>IF(Source!BI472=4,I1133, 0)</f>
        <v>0</v>
      </c>
    </row>
    <row r="1134" spans="1:27" ht="28.5" x14ac:dyDescent="0.2">
      <c r="A1134" s="21" t="str">
        <f>Source!E473</f>
        <v>103,2</v>
      </c>
      <c r="B1134" s="22" t="str">
        <f>Source!F473</f>
        <v>1.1-1-146</v>
      </c>
      <c r="C1134" s="22" t="str">
        <f>Source!G473</f>
        <v>Гипсовые вяжущие (гипс) для штукатурных работ</v>
      </c>
      <c r="D1134" s="23" t="str">
        <f>Source!H473</f>
        <v>т</v>
      </c>
      <c r="E1134" s="10">
        <f>Source!I473</f>
        <v>5.4000000000000003E-3</v>
      </c>
      <c r="F1134" s="25">
        <f>Source!AK473</f>
        <v>1227.3800000000001</v>
      </c>
      <c r="G1134" s="28" t="s">
        <v>3</v>
      </c>
      <c r="H1134" s="10">
        <f>Source!AW473</f>
        <v>1</v>
      </c>
      <c r="I1134" s="26">
        <f>ROUND((Source!AC473*Source!AW473)*Source!I473, 2)+ROUND((Source!AD473*Source!AV473)*Source!I473, 2)+ROUND((Source!AF473*Source!AV473)*Source!I473, 2)</f>
        <v>6.63</v>
      </c>
      <c r="J1134" s="10">
        <f>IF(Source!BC473&lt;&gt; 0, Source!BC473, 1)</f>
        <v>2.76</v>
      </c>
      <c r="K1134" s="26">
        <f>Source!O473</f>
        <v>18.29</v>
      </c>
      <c r="Q1134">
        <f>ROUND((Source!DN473/100)*ROUND((Source!AF473*Source!AV473)*Source!I473, 2), 2)</f>
        <v>0</v>
      </c>
      <c r="R1134">
        <f>Source!X473</f>
        <v>0</v>
      </c>
      <c r="S1134">
        <f>ROUND((Source!DO473/100)*ROUND((Source!AF473*Source!AV473)*Source!I473, 2), 2)</f>
        <v>0</v>
      </c>
      <c r="T1134">
        <f>Source!Y473</f>
        <v>0</v>
      </c>
      <c r="U1134">
        <f>ROUND((175/100)*ROUND((Source!AE473*Source!AV473)*Source!I473, 2), 2)</f>
        <v>0</v>
      </c>
      <c r="V1134">
        <f>ROUND((167/100)*ROUND(Source!CS473*Source!I473, 2), 2)</f>
        <v>0</v>
      </c>
      <c r="X1134">
        <f>IF(Source!BI473&lt;=1,I1134, 0)</f>
        <v>6.63</v>
      </c>
      <c r="Y1134">
        <f>IF(Source!BI473=2,I1134, 0)</f>
        <v>0</v>
      </c>
      <c r="Z1134">
        <f>IF(Source!BI473=3,I1134, 0)</f>
        <v>0</v>
      </c>
      <c r="AA1134">
        <f>IF(Source!BI473=4,I1134, 0)</f>
        <v>0</v>
      </c>
    </row>
    <row r="1135" spans="1:27" ht="14.25" x14ac:dyDescent="0.2">
      <c r="A1135" s="21"/>
      <c r="B1135" s="22"/>
      <c r="C1135" s="22" t="s">
        <v>1040</v>
      </c>
      <c r="D1135" s="23" t="s">
        <v>1041</v>
      </c>
      <c r="E1135" s="10">
        <f>Source!DN471</f>
        <v>100</v>
      </c>
      <c r="F1135" s="25"/>
      <c r="G1135" s="24"/>
      <c r="H1135" s="10"/>
      <c r="I1135" s="26">
        <f>SUM(Q1131:Q1134)</f>
        <v>18.010000000000002</v>
      </c>
      <c r="J1135" s="10">
        <f>Source!BZ471</f>
        <v>86</v>
      </c>
      <c r="K1135" s="26">
        <f>SUM(R1131:R1134)</f>
        <v>287.37</v>
      </c>
    </row>
    <row r="1136" spans="1:27" ht="14.25" x14ac:dyDescent="0.2">
      <c r="A1136" s="21"/>
      <c r="B1136" s="22"/>
      <c r="C1136" s="22" t="s">
        <v>1042</v>
      </c>
      <c r="D1136" s="23" t="s">
        <v>1041</v>
      </c>
      <c r="E1136" s="10">
        <f>Source!DO471</f>
        <v>64</v>
      </c>
      <c r="F1136" s="25"/>
      <c r="G1136" s="24"/>
      <c r="H1136" s="10"/>
      <c r="I1136" s="26">
        <f>SUM(S1131:S1135)</f>
        <v>11.53</v>
      </c>
      <c r="J1136" s="10">
        <f>Source!CA471</f>
        <v>44</v>
      </c>
      <c r="K1136" s="26">
        <f>SUM(T1131:T1135)</f>
        <v>147.03</v>
      </c>
    </row>
    <row r="1137" spans="1:27" ht="14.25" x14ac:dyDescent="0.2">
      <c r="A1137" s="21"/>
      <c r="B1137" s="22"/>
      <c r="C1137" s="22" t="s">
        <v>1044</v>
      </c>
      <c r="D1137" s="23" t="s">
        <v>1045</v>
      </c>
      <c r="E1137" s="10">
        <f>Source!AQ471</f>
        <v>81.599999999999994</v>
      </c>
      <c r="F1137" s="25"/>
      <c r="G1137" s="24" t="str">
        <f>Source!DI471</f>
        <v/>
      </c>
      <c r="H1137" s="10">
        <f>Source!AV471</f>
        <v>1</v>
      </c>
      <c r="I1137" s="26">
        <f>Source!U471</f>
        <v>1.7625599999999999</v>
      </c>
      <c r="J1137" s="10"/>
      <c r="K1137" s="26"/>
    </row>
    <row r="1138" spans="1:27" ht="15" x14ac:dyDescent="0.25">
      <c r="A1138" s="30"/>
      <c r="B1138" s="30"/>
      <c r="C1138" s="30"/>
      <c r="D1138" s="30"/>
      <c r="E1138" s="30"/>
      <c r="F1138" s="30"/>
      <c r="G1138" s="30"/>
      <c r="H1138" s="39">
        <f>I1132+I1135+I1136+SUM(I1133:I1134)</f>
        <v>133.91999999999999</v>
      </c>
      <c r="I1138" s="39"/>
      <c r="J1138" s="39">
        <f>K1132+K1135+K1136+SUM(K1133:K1134)</f>
        <v>1950.23</v>
      </c>
      <c r="K1138" s="39"/>
      <c r="O1138" s="29">
        <f>I1132+I1135+I1136+SUM(I1133:I1134)</f>
        <v>133.91999999999999</v>
      </c>
      <c r="P1138" s="29">
        <f>K1132+K1135+K1136+SUM(K1133:K1134)</f>
        <v>1950.23</v>
      </c>
      <c r="X1138">
        <f>IF(Source!BI471&lt;=1,I1132+I1135+I1136-0, 0)</f>
        <v>47.550000000000004</v>
      </c>
      <c r="Y1138">
        <f>IF(Source!BI471=2,I1132+I1135+I1136-0, 0)</f>
        <v>0</v>
      </c>
      <c r="Z1138">
        <f>IF(Source!BI471=3,I1132+I1135+I1136-0, 0)</f>
        <v>0</v>
      </c>
      <c r="AA1138">
        <f>IF(Source!BI471=4,I1132+I1135+I1136,0)</f>
        <v>0</v>
      </c>
    </row>
    <row r="1139" spans="1:27" ht="85.5" x14ac:dyDescent="0.2">
      <c r="A1139" s="21" t="str">
        <f>Source!E474</f>
        <v>104</v>
      </c>
      <c r="B1139" s="22" t="str">
        <f>Source!F474</f>
        <v>3.15-57-1</v>
      </c>
      <c r="C1139" s="22" t="str">
        <f>Source!G474</f>
        <v>Штукатурка поверхностей оконных и дверных откосов по бетону и камню плоских</v>
      </c>
      <c r="D1139" s="23" t="str">
        <f>Source!H474</f>
        <v>100 м2 оштукатуриваемой поверхности</v>
      </c>
      <c r="E1139" s="10">
        <f>Source!I474</f>
        <v>2.1600000000000001E-2</v>
      </c>
      <c r="F1139" s="25"/>
      <c r="G1139" s="24"/>
      <c r="H1139" s="10"/>
      <c r="I1139" s="26"/>
      <c r="J1139" s="10"/>
      <c r="K1139" s="26"/>
      <c r="Q1139">
        <f>ROUND((Source!DN474/100)*ROUND((Source!AF474*Source!AV474)*Source!I474, 2), 2)</f>
        <v>55.54</v>
      </c>
      <c r="R1139">
        <f>Source!X474</f>
        <v>885.95</v>
      </c>
      <c r="S1139">
        <f>ROUND((Source!DO474/100)*ROUND((Source!AF474*Source!AV474)*Source!I474, 2), 2)</f>
        <v>35.549999999999997</v>
      </c>
      <c r="T1139">
        <f>Source!Y474</f>
        <v>453.27</v>
      </c>
      <c r="U1139">
        <f>ROUND((175/100)*ROUND((Source!AE474*Source!AV474)*Source!I474, 2), 2)</f>
        <v>0.98</v>
      </c>
      <c r="V1139">
        <f>ROUND((167/100)*ROUND(Source!CS474*Source!I474, 2), 2)</f>
        <v>0.94</v>
      </c>
    </row>
    <row r="1140" spans="1:27" ht="14.25" x14ac:dyDescent="0.2">
      <c r="A1140" s="21"/>
      <c r="B1140" s="22"/>
      <c r="C1140" s="22" t="s">
        <v>1036</v>
      </c>
      <c r="D1140" s="23"/>
      <c r="E1140" s="10"/>
      <c r="F1140" s="25">
        <f>Source!AO474</f>
        <v>2235.71</v>
      </c>
      <c r="G1140" s="24" t="str">
        <f>Source!DG474</f>
        <v>*1,15</v>
      </c>
      <c r="H1140" s="10">
        <f>Source!AV474</f>
        <v>1</v>
      </c>
      <c r="I1140" s="26">
        <f>ROUND((Source!AF474*Source!AV474)*Source!I474, 2)</f>
        <v>55.54</v>
      </c>
      <c r="J1140" s="10">
        <f>IF(Source!BA474&lt;&gt; 0, Source!BA474, 1)</f>
        <v>18.55</v>
      </c>
      <c r="K1140" s="26">
        <f>Source!S474</f>
        <v>1030.17</v>
      </c>
      <c r="W1140">
        <f>I1140</f>
        <v>55.54</v>
      </c>
    </row>
    <row r="1141" spans="1:27" ht="14.25" x14ac:dyDescent="0.2">
      <c r="A1141" s="21"/>
      <c r="B1141" s="22"/>
      <c r="C1141" s="22" t="s">
        <v>1037</v>
      </c>
      <c r="D1141" s="23"/>
      <c r="E1141" s="10"/>
      <c r="F1141" s="25">
        <f>Source!AM474</f>
        <v>87.09</v>
      </c>
      <c r="G1141" s="24" t="str">
        <f>Source!DE474</f>
        <v>*1,25</v>
      </c>
      <c r="H1141" s="10">
        <f>Source!AV474</f>
        <v>1</v>
      </c>
      <c r="I1141" s="26">
        <f>ROUND((Source!AD474*Source!AV474)*Source!I474, 2)</f>
        <v>2.35</v>
      </c>
      <c r="J1141" s="10">
        <f>IF(Source!BB474&lt;&gt; 0, Source!BB474, 1)</f>
        <v>8.51</v>
      </c>
      <c r="K1141" s="26">
        <f>Source!Q474</f>
        <v>20.010000000000002</v>
      </c>
    </row>
    <row r="1142" spans="1:27" ht="14.25" x14ac:dyDescent="0.2">
      <c r="A1142" s="21"/>
      <c r="B1142" s="22"/>
      <c r="C1142" s="22" t="s">
        <v>1038</v>
      </c>
      <c r="D1142" s="23"/>
      <c r="E1142" s="10"/>
      <c r="F1142" s="25">
        <f>Source!AN474</f>
        <v>20.58</v>
      </c>
      <c r="G1142" s="24" t="str">
        <f>Source!DF474</f>
        <v>*1,25</v>
      </c>
      <c r="H1142" s="10">
        <f>Source!AV474</f>
        <v>1</v>
      </c>
      <c r="I1142" s="27">
        <f>ROUND((Source!AE474*Source!AV474)*Source!I474, 2)</f>
        <v>0.56000000000000005</v>
      </c>
      <c r="J1142" s="10">
        <f>IF(Source!BS474&lt;&gt; 0, Source!BS474, 1)</f>
        <v>1</v>
      </c>
      <c r="K1142" s="27">
        <f>Source!R474</f>
        <v>0.56000000000000005</v>
      </c>
      <c r="W1142">
        <f>I1142</f>
        <v>0.56000000000000005</v>
      </c>
    </row>
    <row r="1143" spans="1:27" ht="14.25" x14ac:dyDescent="0.2">
      <c r="A1143" s="21"/>
      <c r="B1143" s="22"/>
      <c r="C1143" s="22" t="s">
        <v>1039</v>
      </c>
      <c r="D1143" s="23"/>
      <c r="E1143" s="10"/>
      <c r="F1143" s="25">
        <f>Source!AL474</f>
        <v>0.71</v>
      </c>
      <c r="G1143" s="24" t="str">
        <f>Source!DD474</f>
        <v/>
      </c>
      <c r="H1143" s="10">
        <f>Source!AW474</f>
        <v>1</v>
      </c>
      <c r="I1143" s="26">
        <f>ROUND((Source!AC474*Source!AW474)*Source!I474, 2)</f>
        <v>0.02</v>
      </c>
      <c r="J1143" s="10">
        <f>IF(Source!BC474&lt;&gt; 0, Source!BC474, 1)</f>
        <v>5.23</v>
      </c>
      <c r="K1143" s="26">
        <f>Source!P474</f>
        <v>0.08</v>
      </c>
    </row>
    <row r="1144" spans="1:27" ht="14.25" x14ac:dyDescent="0.2">
      <c r="A1144" s="21" t="str">
        <f>Source!E475</f>
        <v>104,1</v>
      </c>
      <c r="B1144" s="22" t="str">
        <f>Source!F475</f>
        <v>1.1-1-118</v>
      </c>
      <c r="C1144" s="22" t="str">
        <f>Source!G475</f>
        <v>Вода</v>
      </c>
      <c r="D1144" s="23" t="str">
        <f>Source!H475</f>
        <v>м3</v>
      </c>
      <c r="E1144" s="10">
        <f>Source!I475</f>
        <v>5.3220000000000003E-3</v>
      </c>
      <c r="F1144" s="25">
        <f>Source!AK475</f>
        <v>7.07</v>
      </c>
      <c r="G1144" s="28" t="s">
        <v>3</v>
      </c>
      <c r="H1144" s="10">
        <f>Source!AW475</f>
        <v>1</v>
      </c>
      <c r="I1144" s="26">
        <f>ROUND((Source!AC475*Source!AW475)*Source!I475, 2)+ROUND((Source!AD475*Source!AV475)*Source!I475, 2)+ROUND((Source!AF475*Source!AV475)*Source!I475, 2)</f>
        <v>0.04</v>
      </c>
      <c r="J1144" s="10">
        <f>IF(Source!BC475&lt;&gt; 0, Source!BC475, 1)</f>
        <v>4.24</v>
      </c>
      <c r="K1144" s="26">
        <f>Source!O475</f>
        <v>0.16</v>
      </c>
      <c r="Q1144">
        <f>ROUND((Source!DN475/100)*ROUND((Source!AF475*Source!AV475)*Source!I475, 2), 2)</f>
        <v>0</v>
      </c>
      <c r="R1144">
        <f>Source!X475</f>
        <v>0</v>
      </c>
      <c r="S1144">
        <f>ROUND((Source!DO475/100)*ROUND((Source!AF475*Source!AV475)*Source!I475, 2), 2)</f>
        <v>0</v>
      </c>
      <c r="T1144">
        <f>Source!Y475</f>
        <v>0</v>
      </c>
      <c r="U1144">
        <f>ROUND((175/100)*ROUND((Source!AE475*Source!AV475)*Source!I475, 2), 2)</f>
        <v>0</v>
      </c>
      <c r="V1144">
        <f>ROUND((167/100)*ROUND(Source!CS475*Source!I475, 2), 2)</f>
        <v>0</v>
      </c>
      <c r="X1144">
        <f>IF(Source!BI475&lt;=1,I1144, 0)</f>
        <v>0.04</v>
      </c>
      <c r="Y1144">
        <f>IF(Source!BI475=2,I1144, 0)</f>
        <v>0</v>
      </c>
      <c r="Z1144">
        <f>IF(Source!BI475=3,I1144, 0)</f>
        <v>0</v>
      </c>
      <c r="AA1144">
        <f>IF(Source!BI475=4,I1144, 0)</f>
        <v>0</v>
      </c>
    </row>
    <row r="1145" spans="1:27" ht="85.5" x14ac:dyDescent="0.2">
      <c r="A1145" s="21" t="str">
        <f>Source!E476</f>
        <v>104,2</v>
      </c>
      <c r="B1145" s="22" t="str">
        <f>Source!F476</f>
        <v>1.3-2-26</v>
      </c>
      <c r="C1145" s="22" t="str">
        <f>Source!G476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D1145" s="23" t="str">
        <f>Source!H476</f>
        <v>т</v>
      </c>
      <c r="E1145" s="10">
        <f>Source!I476</f>
        <v>3.0413000000000003E-2</v>
      </c>
      <c r="F1145" s="25">
        <f>Source!AK476</f>
        <v>1823.55</v>
      </c>
      <c r="G1145" s="28" t="s">
        <v>3</v>
      </c>
      <c r="H1145" s="10">
        <f>Source!AW476</f>
        <v>1</v>
      </c>
      <c r="I1145" s="26">
        <f>ROUND((Source!AC476*Source!AW476)*Source!I476, 2)+ROUND((Source!AD476*Source!AV476)*Source!I476, 2)+ROUND((Source!AF476*Source!AV476)*Source!I476, 2)</f>
        <v>55.46</v>
      </c>
      <c r="J1145" s="10">
        <f>IF(Source!BC476&lt;&gt; 0, Source!BC476, 1)</f>
        <v>2.41</v>
      </c>
      <c r="K1145" s="26">
        <f>Source!O476</f>
        <v>133.66</v>
      </c>
      <c r="Q1145">
        <f>ROUND((Source!DN476/100)*ROUND((Source!AF476*Source!AV476)*Source!I476, 2), 2)</f>
        <v>0</v>
      </c>
      <c r="R1145">
        <f>Source!X476</f>
        <v>0</v>
      </c>
      <c r="S1145">
        <f>ROUND((Source!DO476/100)*ROUND((Source!AF476*Source!AV476)*Source!I476, 2), 2)</f>
        <v>0</v>
      </c>
      <c r="T1145">
        <f>Source!Y476</f>
        <v>0</v>
      </c>
      <c r="U1145">
        <f>ROUND((175/100)*ROUND((Source!AE476*Source!AV476)*Source!I476, 2), 2)</f>
        <v>0</v>
      </c>
      <c r="V1145">
        <f>ROUND((167/100)*ROUND(Source!CS476*Source!I476, 2), 2)</f>
        <v>0</v>
      </c>
      <c r="X1145">
        <f>IF(Source!BI476&lt;=1,I1145, 0)</f>
        <v>55.46</v>
      </c>
      <c r="Y1145">
        <f>IF(Source!BI476=2,I1145, 0)</f>
        <v>0</v>
      </c>
      <c r="Z1145">
        <f>IF(Source!BI476=3,I1145, 0)</f>
        <v>0</v>
      </c>
      <c r="AA1145">
        <f>IF(Source!BI476=4,I1145, 0)</f>
        <v>0</v>
      </c>
    </row>
    <row r="1146" spans="1:27" ht="28.5" x14ac:dyDescent="0.2">
      <c r="A1146" s="21" t="str">
        <f>Source!E477</f>
        <v>104,3</v>
      </c>
      <c r="B1146" s="22" t="str">
        <f>Source!F477</f>
        <v>1.3-2-13</v>
      </c>
      <c r="C1146" s="22" t="str">
        <f>Source!G477</f>
        <v>Растворы цементно-известковые, марка 75</v>
      </c>
      <c r="D1146" s="23" t="str">
        <f>Source!H477</f>
        <v>м3</v>
      </c>
      <c r="E1146" s="10">
        <f>Source!I477</f>
        <v>1.7279999999999999E-3</v>
      </c>
      <c r="F1146" s="25">
        <f>Source!AK477</f>
        <v>481.69</v>
      </c>
      <c r="G1146" s="28" t="s">
        <v>3</v>
      </c>
      <c r="H1146" s="10">
        <f>Source!AW477</f>
        <v>1</v>
      </c>
      <c r="I1146" s="26">
        <f>ROUND((Source!AC477*Source!AW477)*Source!I477, 2)+ROUND((Source!AD477*Source!AV477)*Source!I477, 2)+ROUND((Source!AF477*Source!AV477)*Source!I477, 2)</f>
        <v>0.83</v>
      </c>
      <c r="J1146" s="10">
        <f>IF(Source!BC477&lt;&gt; 0, Source!BC477, 1)</f>
        <v>6.49</v>
      </c>
      <c r="K1146" s="26">
        <f>Source!O477</f>
        <v>5.4</v>
      </c>
      <c r="Q1146">
        <f>ROUND((Source!DN477/100)*ROUND((Source!AF477*Source!AV477)*Source!I477, 2), 2)</f>
        <v>0</v>
      </c>
      <c r="R1146">
        <f>Source!X477</f>
        <v>0</v>
      </c>
      <c r="S1146">
        <f>ROUND((Source!DO477/100)*ROUND((Source!AF477*Source!AV477)*Source!I477, 2), 2)</f>
        <v>0</v>
      </c>
      <c r="T1146">
        <f>Source!Y477</f>
        <v>0</v>
      </c>
      <c r="U1146">
        <f>ROUND((175/100)*ROUND((Source!AE477*Source!AV477)*Source!I477, 2), 2)</f>
        <v>0</v>
      </c>
      <c r="V1146">
        <f>ROUND((167/100)*ROUND(Source!CS477*Source!I477, 2), 2)</f>
        <v>0</v>
      </c>
      <c r="X1146">
        <f>IF(Source!BI477&lt;=1,I1146, 0)</f>
        <v>0.83</v>
      </c>
      <c r="Y1146">
        <f>IF(Source!BI477=2,I1146, 0)</f>
        <v>0</v>
      </c>
      <c r="Z1146">
        <f>IF(Source!BI477=3,I1146, 0)</f>
        <v>0</v>
      </c>
      <c r="AA1146">
        <f>IF(Source!BI477=4,I1146, 0)</f>
        <v>0</v>
      </c>
    </row>
    <row r="1147" spans="1:27" ht="14.25" x14ac:dyDescent="0.2">
      <c r="A1147" s="21" t="str">
        <f>Source!E478</f>
        <v>104,4</v>
      </c>
      <c r="B1147" s="22" t="str">
        <f>Source!F478</f>
        <v>1.3-2-15</v>
      </c>
      <c r="C1147" s="22" t="str">
        <f>Source!G478</f>
        <v>Раствор известковый, марка 4</v>
      </c>
      <c r="D1147" s="23" t="str">
        <f>Source!H478</f>
        <v>м3</v>
      </c>
      <c r="E1147" s="10">
        <f>Source!I478</f>
        <v>7.4303999999999995E-2</v>
      </c>
      <c r="F1147" s="25">
        <f>Source!AK478</f>
        <v>540.41999999999996</v>
      </c>
      <c r="G1147" s="28" t="s">
        <v>3</v>
      </c>
      <c r="H1147" s="10">
        <f>Source!AW478</f>
        <v>1</v>
      </c>
      <c r="I1147" s="26">
        <f>ROUND((Source!AC478*Source!AW478)*Source!I478, 2)+ROUND((Source!AD478*Source!AV478)*Source!I478, 2)+ROUND((Source!AF478*Source!AV478)*Source!I478, 2)</f>
        <v>40.159999999999997</v>
      </c>
      <c r="J1147" s="10">
        <f>IF(Source!BC478&lt;&gt; 0, Source!BC478, 1)</f>
        <v>6.42</v>
      </c>
      <c r="K1147" s="26">
        <f>Source!O478</f>
        <v>257.8</v>
      </c>
      <c r="Q1147">
        <f>ROUND((Source!DN478/100)*ROUND((Source!AF478*Source!AV478)*Source!I478, 2), 2)</f>
        <v>0</v>
      </c>
      <c r="R1147">
        <f>Source!X478</f>
        <v>0</v>
      </c>
      <c r="S1147">
        <f>ROUND((Source!DO478/100)*ROUND((Source!AF478*Source!AV478)*Source!I478, 2), 2)</f>
        <v>0</v>
      </c>
      <c r="T1147">
        <f>Source!Y478</f>
        <v>0</v>
      </c>
      <c r="U1147">
        <f>ROUND((175/100)*ROUND((Source!AE478*Source!AV478)*Source!I478, 2), 2)</f>
        <v>0</v>
      </c>
      <c r="V1147">
        <f>ROUND((167/100)*ROUND(Source!CS478*Source!I478, 2), 2)</f>
        <v>0</v>
      </c>
      <c r="X1147">
        <f>IF(Source!BI478&lt;=1,I1147, 0)</f>
        <v>40.159999999999997</v>
      </c>
      <c r="Y1147">
        <f>IF(Source!BI478=2,I1147, 0)</f>
        <v>0</v>
      </c>
      <c r="Z1147">
        <f>IF(Source!BI478=3,I1147, 0)</f>
        <v>0</v>
      </c>
      <c r="AA1147">
        <f>IF(Source!BI478=4,I1147, 0)</f>
        <v>0</v>
      </c>
    </row>
    <row r="1148" spans="1:27" ht="14.25" x14ac:dyDescent="0.2">
      <c r="A1148" s="21"/>
      <c r="B1148" s="22"/>
      <c r="C1148" s="22" t="s">
        <v>1040</v>
      </c>
      <c r="D1148" s="23" t="s">
        <v>1041</v>
      </c>
      <c r="E1148" s="10">
        <f>Source!DN474</f>
        <v>100</v>
      </c>
      <c r="F1148" s="25"/>
      <c r="G1148" s="24"/>
      <c r="H1148" s="10"/>
      <c r="I1148" s="26">
        <f>SUM(Q1139:Q1147)</f>
        <v>55.54</v>
      </c>
      <c r="J1148" s="10">
        <f>Source!BZ474</f>
        <v>86</v>
      </c>
      <c r="K1148" s="26">
        <f>SUM(R1139:R1147)</f>
        <v>885.95</v>
      </c>
    </row>
    <row r="1149" spans="1:27" ht="14.25" x14ac:dyDescent="0.2">
      <c r="A1149" s="21"/>
      <c r="B1149" s="22"/>
      <c r="C1149" s="22" t="s">
        <v>1042</v>
      </c>
      <c r="D1149" s="23" t="s">
        <v>1041</v>
      </c>
      <c r="E1149" s="10">
        <f>Source!DO474</f>
        <v>64</v>
      </c>
      <c r="F1149" s="25"/>
      <c r="G1149" s="24"/>
      <c r="H1149" s="10"/>
      <c r="I1149" s="26">
        <f>SUM(S1139:S1148)</f>
        <v>35.549999999999997</v>
      </c>
      <c r="J1149" s="10">
        <f>Source!CA474</f>
        <v>44</v>
      </c>
      <c r="K1149" s="26">
        <f>SUM(T1139:T1148)</f>
        <v>453.27</v>
      </c>
    </row>
    <row r="1150" spans="1:27" ht="14.25" x14ac:dyDescent="0.2">
      <c r="A1150" s="21"/>
      <c r="B1150" s="22"/>
      <c r="C1150" s="22" t="s">
        <v>1043</v>
      </c>
      <c r="D1150" s="23" t="s">
        <v>1041</v>
      </c>
      <c r="E1150" s="10">
        <f>175</f>
        <v>175</v>
      </c>
      <c r="F1150" s="25"/>
      <c r="G1150" s="24"/>
      <c r="H1150" s="10"/>
      <c r="I1150" s="26">
        <f>SUM(U1139:U1149)</f>
        <v>0.98</v>
      </c>
      <c r="J1150" s="10">
        <f>167</f>
        <v>167</v>
      </c>
      <c r="K1150" s="26">
        <f>SUM(V1139:V1149)</f>
        <v>0.94</v>
      </c>
    </row>
    <row r="1151" spans="1:27" ht="14.25" x14ac:dyDescent="0.2">
      <c r="A1151" s="21"/>
      <c r="B1151" s="22"/>
      <c r="C1151" s="22" t="s">
        <v>1044</v>
      </c>
      <c r="D1151" s="23" t="s">
        <v>1045</v>
      </c>
      <c r="E1151" s="10">
        <f>Source!AQ474</f>
        <v>179</v>
      </c>
      <c r="F1151" s="25"/>
      <c r="G1151" s="24" t="str">
        <f>Source!DI474</f>
        <v>*1,15</v>
      </c>
      <c r="H1151" s="10">
        <f>Source!AV474</f>
        <v>1</v>
      </c>
      <c r="I1151" s="26">
        <f>Source!U474</f>
        <v>4.4463600000000003</v>
      </c>
      <c r="J1151" s="10"/>
      <c r="K1151" s="26"/>
    </row>
    <row r="1152" spans="1:27" ht="15" x14ac:dyDescent="0.25">
      <c r="A1152" s="30"/>
      <c r="B1152" s="30"/>
      <c r="C1152" s="30"/>
      <c r="D1152" s="30"/>
      <c r="E1152" s="30"/>
      <c r="F1152" s="30"/>
      <c r="G1152" s="30"/>
      <c r="H1152" s="39">
        <f>I1140+I1141+I1143+I1148+I1149+I1150+SUM(I1144:I1147)</f>
        <v>246.46999999999997</v>
      </c>
      <c r="I1152" s="39"/>
      <c r="J1152" s="39">
        <f>K1140+K1141+K1143+K1148+K1149+K1150+SUM(K1144:K1147)</f>
        <v>2787.44</v>
      </c>
      <c r="K1152" s="39"/>
      <c r="O1152" s="29">
        <f>I1140+I1141+I1143+I1148+I1149+I1150+SUM(I1144:I1147)</f>
        <v>246.46999999999997</v>
      </c>
      <c r="P1152" s="29">
        <f>K1140+K1141+K1143+K1148+K1149+K1150+SUM(K1144:K1147)</f>
        <v>2787.44</v>
      </c>
      <c r="X1152">
        <f>IF(Source!BI474&lt;=1,I1140+I1141+I1143+I1148+I1149+I1150-0, 0)</f>
        <v>149.97999999999999</v>
      </c>
      <c r="Y1152">
        <f>IF(Source!BI474=2,I1140+I1141+I1143+I1148+I1149+I1150-0, 0)</f>
        <v>0</v>
      </c>
      <c r="Z1152">
        <f>IF(Source!BI474=3,I1140+I1141+I1143+I1148+I1149+I1150-0, 0)</f>
        <v>0</v>
      </c>
      <c r="AA1152">
        <f>IF(Source!BI474=4,I1140+I1141+I1143+I1148+I1149+I1150,0)</f>
        <v>0</v>
      </c>
    </row>
    <row r="1153" spans="1:27" ht="71.25" x14ac:dyDescent="0.2">
      <c r="A1153" s="21" t="str">
        <f>Source!E479</f>
        <v>105</v>
      </c>
      <c r="B1153" s="22" t="str">
        <f>Source!F479</f>
        <v>3.10-84-3</v>
      </c>
      <c r="C1153" s="22" t="str">
        <f>Source!G479</f>
        <v>Установка в жилых и общественных зданиях оконных блоков из ПВХ-профилей, поворотные (откидные, поворотно-откидные) одностворчатые площадь проема до 2 м2</v>
      </c>
      <c r="D1153" s="23" t="str">
        <f>Source!H479</f>
        <v>100 м2</v>
      </c>
      <c r="E1153" s="10">
        <f>Source!I479</f>
        <v>3.2399999999999998E-2</v>
      </c>
      <c r="F1153" s="25"/>
      <c r="G1153" s="24"/>
      <c r="H1153" s="10"/>
      <c r="I1153" s="26"/>
      <c r="J1153" s="10"/>
      <c r="K1153" s="26"/>
      <c r="Q1153">
        <f>ROUND((Source!DN479/100)*ROUND((Source!AF479*Source!AV479)*Source!I479, 2), 2)</f>
        <v>97.98</v>
      </c>
      <c r="R1153">
        <f>Source!X479</f>
        <v>1557.81</v>
      </c>
      <c r="S1153">
        <f>ROUND((Source!DO479/100)*ROUND((Source!AF479*Source!AV479)*Source!I479, 2), 2)</f>
        <v>65.319999999999993</v>
      </c>
      <c r="T1153">
        <f>Source!Y479</f>
        <v>761.6</v>
      </c>
      <c r="U1153">
        <f>ROUND((175/100)*ROUND((Source!AE479*Source!AV479)*Source!I479, 2), 2)</f>
        <v>3.62</v>
      </c>
      <c r="V1153">
        <f>ROUND((167/100)*ROUND(Source!CS479*Source!I479, 2), 2)</f>
        <v>3.46</v>
      </c>
    </row>
    <row r="1154" spans="1:27" ht="14.25" x14ac:dyDescent="0.2">
      <c r="A1154" s="21"/>
      <c r="B1154" s="22"/>
      <c r="C1154" s="22" t="s">
        <v>1036</v>
      </c>
      <c r="D1154" s="23"/>
      <c r="E1154" s="10"/>
      <c r="F1154" s="25">
        <f>Source!AO479</f>
        <v>2504.29</v>
      </c>
      <c r="G1154" s="24" t="str">
        <f>Source!DG479</f>
        <v>*1,15</v>
      </c>
      <c r="H1154" s="10">
        <f>Source!AV479</f>
        <v>1</v>
      </c>
      <c r="I1154" s="26">
        <f>ROUND((Source!AF479*Source!AV479)*Source!I479, 2)</f>
        <v>93.31</v>
      </c>
      <c r="J1154" s="10">
        <f>IF(Source!BA479&lt;&gt; 0, Source!BA479, 1)</f>
        <v>18.55</v>
      </c>
      <c r="K1154" s="26">
        <f>Source!S479</f>
        <v>1730.9</v>
      </c>
      <c r="W1154">
        <f>I1154</f>
        <v>93.31</v>
      </c>
    </row>
    <row r="1155" spans="1:27" ht="14.25" x14ac:dyDescent="0.2">
      <c r="A1155" s="21"/>
      <c r="B1155" s="22"/>
      <c r="C1155" s="22" t="s">
        <v>1037</v>
      </c>
      <c r="D1155" s="23"/>
      <c r="E1155" s="10"/>
      <c r="F1155" s="25">
        <f>Source!AM479</f>
        <v>322.67</v>
      </c>
      <c r="G1155" s="24" t="str">
        <f>Source!DE479</f>
        <v>*1,25</v>
      </c>
      <c r="H1155" s="10">
        <f>Source!AV479</f>
        <v>1</v>
      </c>
      <c r="I1155" s="26">
        <f>ROUND((Source!AD479*Source!AV479)*Source!I479, 2)</f>
        <v>13.07</v>
      </c>
      <c r="J1155" s="10">
        <f>IF(Source!BB479&lt;&gt; 0, Source!BB479, 1)</f>
        <v>6.82</v>
      </c>
      <c r="K1155" s="26">
        <f>Source!Q479</f>
        <v>89.12</v>
      </c>
    </row>
    <row r="1156" spans="1:27" ht="14.25" x14ac:dyDescent="0.2">
      <c r="A1156" s="21"/>
      <c r="B1156" s="22"/>
      <c r="C1156" s="22" t="s">
        <v>1038</v>
      </c>
      <c r="D1156" s="23"/>
      <c r="E1156" s="10"/>
      <c r="F1156" s="25">
        <f>Source!AN479</f>
        <v>51.19</v>
      </c>
      <c r="G1156" s="24" t="str">
        <f>Source!DF479</f>
        <v>*1,25</v>
      </c>
      <c r="H1156" s="10">
        <f>Source!AV479</f>
        <v>1</v>
      </c>
      <c r="I1156" s="27">
        <f>ROUND((Source!AE479*Source!AV479)*Source!I479, 2)</f>
        <v>2.0699999999999998</v>
      </c>
      <c r="J1156" s="10">
        <f>IF(Source!BS479&lt;&gt; 0, Source!BS479, 1)</f>
        <v>1</v>
      </c>
      <c r="K1156" s="27">
        <f>Source!R479</f>
        <v>2.0699999999999998</v>
      </c>
      <c r="W1156">
        <f>I1156</f>
        <v>2.0699999999999998</v>
      </c>
    </row>
    <row r="1157" spans="1:27" ht="14.25" x14ac:dyDescent="0.2">
      <c r="A1157" s="21"/>
      <c r="B1157" s="22"/>
      <c r="C1157" s="22" t="s">
        <v>1039</v>
      </c>
      <c r="D1157" s="23"/>
      <c r="E1157" s="10"/>
      <c r="F1157" s="25">
        <f>Source!AL479</f>
        <v>7556.85</v>
      </c>
      <c r="G1157" s="24" t="str">
        <f>Source!DD479</f>
        <v/>
      </c>
      <c r="H1157" s="10">
        <f>Source!AW479</f>
        <v>1</v>
      </c>
      <c r="I1157" s="26">
        <f>ROUND((Source!AC479*Source!AW479)*Source!I479, 2)</f>
        <v>244.84</v>
      </c>
      <c r="J1157" s="10">
        <f>IF(Source!BC479&lt;&gt; 0, Source!BC479, 1)</f>
        <v>1.96</v>
      </c>
      <c r="K1157" s="26">
        <f>Source!P479</f>
        <v>479.89</v>
      </c>
    </row>
    <row r="1158" spans="1:27" ht="57" x14ac:dyDescent="0.2">
      <c r="A1158" s="21" t="str">
        <f>Source!E480</f>
        <v>105,1</v>
      </c>
      <c r="B1158" s="22" t="str">
        <f>Source!F480</f>
        <v>1.1-1-2980</v>
      </c>
      <c r="C1158" s="22" t="str">
        <f>Source!G480</f>
        <v>Лента самоклеящаяся диффузионная гидроизоляционная бутилкаучуковая для наружного слоя монтажного шва "Викар", марка ЛТ(д), ширина 100 мм</v>
      </c>
      <c r="D1158" s="23" t="str">
        <f>Source!H480</f>
        <v>м</v>
      </c>
      <c r="E1158" s="10">
        <f>Source!I480</f>
        <v>2.1707999999999998</v>
      </c>
      <c r="F1158" s="25">
        <f>Source!AK480</f>
        <v>14.75</v>
      </c>
      <c r="G1158" s="28" t="s">
        <v>3</v>
      </c>
      <c r="H1158" s="10">
        <f>Source!AW480</f>
        <v>1</v>
      </c>
      <c r="I1158" s="26">
        <f>ROUND((Source!AC480*Source!AW480)*Source!I480, 2)+ROUND((Source!AD480*Source!AV480)*Source!I480, 2)+ROUND((Source!AF480*Source!AV480)*Source!I480, 2)</f>
        <v>32.020000000000003</v>
      </c>
      <c r="J1158" s="10">
        <f>IF(Source!BC480&lt;&gt; 0, Source!BC480, 1)</f>
        <v>2.2200000000000002</v>
      </c>
      <c r="K1158" s="26">
        <f>Source!O480</f>
        <v>71.08</v>
      </c>
      <c r="Q1158">
        <f>ROUND((Source!DN480/100)*ROUND((Source!AF480*Source!AV480)*Source!I480, 2), 2)</f>
        <v>0</v>
      </c>
      <c r="R1158">
        <f>Source!X480</f>
        <v>0</v>
      </c>
      <c r="S1158">
        <f>ROUND((Source!DO480/100)*ROUND((Source!AF480*Source!AV480)*Source!I480, 2), 2)</f>
        <v>0</v>
      </c>
      <c r="T1158">
        <f>Source!Y480</f>
        <v>0</v>
      </c>
      <c r="U1158">
        <f>ROUND((175/100)*ROUND((Source!AE480*Source!AV480)*Source!I480, 2), 2)</f>
        <v>0</v>
      </c>
      <c r="V1158">
        <f>ROUND((167/100)*ROUND(Source!CS480*Source!I480, 2), 2)</f>
        <v>0</v>
      </c>
      <c r="X1158">
        <f>IF(Source!BI480&lt;=1,I1158, 0)</f>
        <v>32.020000000000003</v>
      </c>
      <c r="Y1158">
        <f>IF(Source!BI480=2,I1158, 0)</f>
        <v>0</v>
      </c>
      <c r="Z1158">
        <f>IF(Source!BI480=3,I1158, 0)</f>
        <v>0</v>
      </c>
      <c r="AA1158">
        <f>IF(Source!BI480=4,I1158, 0)</f>
        <v>0</v>
      </c>
    </row>
    <row r="1159" spans="1:27" ht="57" x14ac:dyDescent="0.2">
      <c r="A1159" s="21" t="str">
        <f>Source!E481</f>
        <v>105,2</v>
      </c>
      <c r="B1159" s="22" t="str">
        <f>Source!F481</f>
        <v>1.1-1-2469</v>
      </c>
      <c r="C1159" s="22" t="str">
        <f>Source!G481</f>
        <v>Лента самоклеящаяся пароизоляционная бутилкаучуковая для внутреннего слоя монтажного шва "Викар", марка ЛТ(о), ширина 100 мм</v>
      </c>
      <c r="D1159" s="23" t="str">
        <f>Source!H481</f>
        <v>м</v>
      </c>
      <c r="E1159" s="10">
        <f>Source!I481</f>
        <v>13.8996</v>
      </c>
      <c r="F1159" s="25">
        <f>Source!AK481</f>
        <v>14.98</v>
      </c>
      <c r="G1159" s="28" t="s">
        <v>3</v>
      </c>
      <c r="H1159" s="10">
        <f>Source!AW481</f>
        <v>1</v>
      </c>
      <c r="I1159" s="26">
        <f>ROUND((Source!AC481*Source!AW481)*Source!I481, 2)+ROUND((Source!AD481*Source!AV481)*Source!I481, 2)+ROUND((Source!AF481*Source!AV481)*Source!I481, 2)</f>
        <v>208.22</v>
      </c>
      <c r="J1159" s="10">
        <f>IF(Source!BC481&lt;&gt; 0, Source!BC481, 1)</f>
        <v>1.34</v>
      </c>
      <c r="K1159" s="26">
        <f>Source!O481</f>
        <v>279.01</v>
      </c>
      <c r="Q1159">
        <f>ROUND((Source!DN481/100)*ROUND((Source!AF481*Source!AV481)*Source!I481, 2), 2)</f>
        <v>0</v>
      </c>
      <c r="R1159">
        <f>Source!X481</f>
        <v>0</v>
      </c>
      <c r="S1159">
        <f>ROUND((Source!DO481/100)*ROUND((Source!AF481*Source!AV481)*Source!I481, 2), 2)</f>
        <v>0</v>
      </c>
      <c r="T1159">
        <f>Source!Y481</f>
        <v>0</v>
      </c>
      <c r="U1159">
        <f>ROUND((175/100)*ROUND((Source!AE481*Source!AV481)*Source!I481, 2), 2)</f>
        <v>0</v>
      </c>
      <c r="V1159">
        <f>ROUND((167/100)*ROUND(Source!CS481*Source!I481, 2), 2)</f>
        <v>0</v>
      </c>
      <c r="X1159">
        <f>IF(Source!BI481&lt;=1,I1159, 0)</f>
        <v>208.22</v>
      </c>
      <c r="Y1159">
        <f>IF(Source!BI481=2,I1159, 0)</f>
        <v>0</v>
      </c>
      <c r="Z1159">
        <f>IF(Source!BI481=3,I1159, 0)</f>
        <v>0</v>
      </c>
      <c r="AA1159">
        <f>IF(Source!BI481=4,I1159, 0)</f>
        <v>0</v>
      </c>
    </row>
    <row r="1160" spans="1:27" ht="99.75" x14ac:dyDescent="0.2">
      <c r="A1160" s="21" t="str">
        <f>Source!E482</f>
        <v>105,3</v>
      </c>
      <c r="B1160" s="22" t="str">
        <f>Source!F482</f>
        <v>1.9-1-205</v>
      </c>
      <c r="C1160" s="22" t="str">
        <f>Source!G482</f>
        <v>Блоки оконные (индивидуального изготовления) из ПВХ профилей, теплозащитные, остекленные двухкамерными стеклопакетами, глухие, трехстворчатые с фрамугой, площадь 3,8 м2, со скобяными приборами</v>
      </c>
      <c r="D1160" s="23" t="str">
        <f>Source!H482</f>
        <v>м2</v>
      </c>
      <c r="E1160" s="10">
        <f>Source!I482</f>
        <v>3.24</v>
      </c>
      <c r="F1160" s="25">
        <f>Source!AK482</f>
        <v>2216.77</v>
      </c>
      <c r="G1160" s="28" t="s">
        <v>3</v>
      </c>
      <c r="H1160" s="10">
        <f>Source!AW482</f>
        <v>1</v>
      </c>
      <c r="I1160" s="26">
        <f>ROUND((Source!AC482*Source!AW482)*Source!I482, 2)+ROUND((Source!AD482*Source!AV482)*Source!I482, 2)+ROUND((Source!AF482*Source!AV482)*Source!I482, 2)</f>
        <v>7182.33</v>
      </c>
      <c r="J1160" s="10">
        <f>IF(Source!BC482&lt;&gt; 0, Source!BC482, 1)</f>
        <v>1.7</v>
      </c>
      <c r="K1160" s="26">
        <f>Source!O482</f>
        <v>12209.97</v>
      </c>
      <c r="Q1160">
        <f>ROUND((Source!DN482/100)*ROUND((Source!AF482*Source!AV482)*Source!I482, 2), 2)</f>
        <v>0</v>
      </c>
      <c r="R1160">
        <f>Source!X482</f>
        <v>0</v>
      </c>
      <c r="S1160">
        <f>ROUND((Source!DO482/100)*ROUND((Source!AF482*Source!AV482)*Source!I482, 2), 2)</f>
        <v>0</v>
      </c>
      <c r="T1160">
        <f>Source!Y482</f>
        <v>0</v>
      </c>
      <c r="U1160">
        <f>ROUND((175/100)*ROUND((Source!AE482*Source!AV482)*Source!I482, 2), 2)</f>
        <v>0</v>
      </c>
      <c r="V1160">
        <f>ROUND((167/100)*ROUND(Source!CS482*Source!I482, 2), 2)</f>
        <v>0</v>
      </c>
      <c r="X1160">
        <f>IF(Source!BI482&lt;=1,I1160, 0)</f>
        <v>7182.33</v>
      </c>
      <c r="Y1160">
        <f>IF(Source!BI482=2,I1160, 0)</f>
        <v>0</v>
      </c>
      <c r="Z1160">
        <f>IF(Source!BI482=3,I1160, 0)</f>
        <v>0</v>
      </c>
      <c r="AA1160">
        <f>IF(Source!BI482=4,I1160, 0)</f>
        <v>0</v>
      </c>
    </row>
    <row r="1161" spans="1:27" ht="42.75" x14ac:dyDescent="0.2">
      <c r="A1161" s="21" t="str">
        <f>Source!E483</f>
        <v>105,4</v>
      </c>
      <c r="B1161" s="22" t="str">
        <f>Source!F483</f>
        <v>1.1-1-2985</v>
      </c>
      <c r="C1161" s="22" t="str">
        <f>Source!G483</f>
        <v>Лента предварительносжатая саморасширяющаяся уплотнительная ПСУЛ 15/4</v>
      </c>
      <c r="D1161" s="23" t="str">
        <f>Source!H483</f>
        <v>м</v>
      </c>
      <c r="E1161" s="10">
        <f>Source!I483</f>
        <v>8.7804000000000002</v>
      </c>
      <c r="F1161" s="25">
        <f>Source!AK483</f>
        <v>9.09</v>
      </c>
      <c r="G1161" s="28" t="s">
        <v>3</v>
      </c>
      <c r="H1161" s="10">
        <f>Source!AW483</f>
        <v>1</v>
      </c>
      <c r="I1161" s="26">
        <f>ROUND((Source!AC483*Source!AW483)*Source!I483, 2)+ROUND((Source!AD483*Source!AV483)*Source!I483, 2)+ROUND((Source!AF483*Source!AV483)*Source!I483, 2)</f>
        <v>79.81</v>
      </c>
      <c r="J1161" s="10">
        <f>IF(Source!BC483&lt;&gt; 0, Source!BC483, 1)</f>
        <v>1.34</v>
      </c>
      <c r="K1161" s="26">
        <f>Source!O483</f>
        <v>106.95</v>
      </c>
      <c r="Q1161">
        <f>ROUND((Source!DN483/100)*ROUND((Source!AF483*Source!AV483)*Source!I483, 2), 2)</f>
        <v>0</v>
      </c>
      <c r="R1161">
        <f>Source!X483</f>
        <v>0</v>
      </c>
      <c r="S1161">
        <f>ROUND((Source!DO483/100)*ROUND((Source!AF483*Source!AV483)*Source!I483, 2), 2)</f>
        <v>0</v>
      </c>
      <c r="T1161">
        <f>Source!Y483</f>
        <v>0</v>
      </c>
      <c r="U1161">
        <f>ROUND((175/100)*ROUND((Source!AE483*Source!AV483)*Source!I483, 2), 2)</f>
        <v>0</v>
      </c>
      <c r="V1161">
        <f>ROUND((167/100)*ROUND(Source!CS483*Source!I483, 2), 2)</f>
        <v>0</v>
      </c>
      <c r="X1161">
        <f>IF(Source!BI483&lt;=1,I1161, 0)</f>
        <v>79.81</v>
      </c>
      <c r="Y1161">
        <f>IF(Source!BI483=2,I1161, 0)</f>
        <v>0</v>
      </c>
      <c r="Z1161">
        <f>IF(Source!BI483=3,I1161, 0)</f>
        <v>0</v>
      </c>
      <c r="AA1161">
        <f>IF(Source!BI483=4,I1161, 0)</f>
        <v>0</v>
      </c>
    </row>
    <row r="1162" spans="1:27" ht="14.25" x14ac:dyDescent="0.2">
      <c r="A1162" s="21"/>
      <c r="B1162" s="22"/>
      <c r="C1162" s="22" t="s">
        <v>1040</v>
      </c>
      <c r="D1162" s="23" t="s">
        <v>1041</v>
      </c>
      <c r="E1162" s="10">
        <f>Source!DN479</f>
        <v>105</v>
      </c>
      <c r="F1162" s="25"/>
      <c r="G1162" s="24"/>
      <c r="H1162" s="10"/>
      <c r="I1162" s="26">
        <f>SUM(Q1153:Q1161)</f>
        <v>97.98</v>
      </c>
      <c r="J1162" s="10">
        <f>Source!BZ479</f>
        <v>90</v>
      </c>
      <c r="K1162" s="26">
        <f>SUM(R1153:R1161)</f>
        <v>1557.81</v>
      </c>
    </row>
    <row r="1163" spans="1:27" ht="14.25" x14ac:dyDescent="0.2">
      <c r="A1163" s="21"/>
      <c r="B1163" s="22"/>
      <c r="C1163" s="22" t="s">
        <v>1042</v>
      </c>
      <c r="D1163" s="23" t="s">
        <v>1041</v>
      </c>
      <c r="E1163" s="10">
        <f>Source!DO479</f>
        <v>70</v>
      </c>
      <c r="F1163" s="25"/>
      <c r="G1163" s="24"/>
      <c r="H1163" s="10"/>
      <c r="I1163" s="26">
        <f>SUM(S1153:S1162)</f>
        <v>65.319999999999993</v>
      </c>
      <c r="J1163" s="10">
        <f>Source!CA479</f>
        <v>44</v>
      </c>
      <c r="K1163" s="26">
        <f>SUM(T1153:T1162)</f>
        <v>761.6</v>
      </c>
    </row>
    <row r="1164" spans="1:27" ht="14.25" x14ac:dyDescent="0.2">
      <c r="A1164" s="21"/>
      <c r="B1164" s="22"/>
      <c r="C1164" s="22" t="s">
        <v>1043</v>
      </c>
      <c r="D1164" s="23" t="s">
        <v>1041</v>
      </c>
      <c r="E1164" s="10">
        <f>175</f>
        <v>175</v>
      </c>
      <c r="F1164" s="25"/>
      <c r="G1164" s="24"/>
      <c r="H1164" s="10"/>
      <c r="I1164" s="26">
        <f>SUM(U1153:U1163)</f>
        <v>3.62</v>
      </c>
      <c r="J1164" s="10">
        <f>167</f>
        <v>167</v>
      </c>
      <c r="K1164" s="26">
        <f>SUM(V1153:V1163)</f>
        <v>3.46</v>
      </c>
    </row>
    <row r="1165" spans="1:27" ht="14.25" x14ac:dyDescent="0.2">
      <c r="A1165" s="21"/>
      <c r="B1165" s="22"/>
      <c r="C1165" s="22" t="s">
        <v>1044</v>
      </c>
      <c r="D1165" s="23" t="s">
        <v>1045</v>
      </c>
      <c r="E1165" s="10">
        <f>Source!AQ479</f>
        <v>214.09</v>
      </c>
      <c r="F1165" s="25"/>
      <c r="G1165" s="24" t="str">
        <f>Source!DI479</f>
        <v>*1,15</v>
      </c>
      <c r="H1165" s="10">
        <f>Source!AV479</f>
        <v>1</v>
      </c>
      <c r="I1165" s="26">
        <f>Source!U479</f>
        <v>7.9769933999999996</v>
      </c>
      <c r="J1165" s="10"/>
      <c r="K1165" s="26"/>
    </row>
    <row r="1166" spans="1:27" ht="15" x14ac:dyDescent="0.25">
      <c r="A1166" s="30"/>
      <c r="B1166" s="30"/>
      <c r="C1166" s="30"/>
      <c r="D1166" s="30"/>
      <c r="E1166" s="30"/>
      <c r="F1166" s="30"/>
      <c r="G1166" s="30"/>
      <c r="H1166" s="39">
        <f>I1154+I1155+I1157+I1162+I1163+I1164+SUM(I1158:I1161)</f>
        <v>8020.52</v>
      </c>
      <c r="I1166" s="39"/>
      <c r="J1166" s="39">
        <f>K1154+K1155+K1157+K1162+K1163+K1164+SUM(K1158:K1161)</f>
        <v>17289.79</v>
      </c>
      <c r="K1166" s="39"/>
      <c r="O1166" s="29">
        <f>I1154+I1155+I1157+I1162+I1163+I1164+SUM(I1158:I1161)</f>
        <v>8020.52</v>
      </c>
      <c r="P1166" s="29">
        <f>K1154+K1155+K1157+K1162+K1163+K1164+SUM(K1158:K1161)</f>
        <v>17289.79</v>
      </c>
      <c r="X1166">
        <f>IF(Source!BI479&lt;=1,I1154+I1155+I1157+I1162+I1163+I1164-0, 0)</f>
        <v>518.14</v>
      </c>
      <c r="Y1166">
        <f>IF(Source!BI479=2,I1154+I1155+I1157+I1162+I1163+I1164-0, 0)</f>
        <v>0</v>
      </c>
      <c r="Z1166">
        <f>IF(Source!BI479=3,I1154+I1155+I1157+I1162+I1163+I1164-0, 0)</f>
        <v>0</v>
      </c>
      <c r="AA1166">
        <f>IF(Source!BI479=4,I1154+I1155+I1157+I1162+I1163+I1164,0)</f>
        <v>0</v>
      </c>
    </row>
    <row r="1167" spans="1:27" ht="28.5" x14ac:dyDescent="0.2">
      <c r="A1167" s="21" t="str">
        <f>Source!E484</f>
        <v>106</v>
      </c>
      <c r="B1167" s="22" t="str">
        <f>Source!F484</f>
        <v>3.10-85-1</v>
      </c>
      <c r="C1167" s="22" t="str">
        <f>Source!G484</f>
        <v>Установка подоконных досок из ПВХ в каменных стенах толщиной до 0,51 м</v>
      </c>
      <c r="D1167" s="23" t="str">
        <f>Source!H484</f>
        <v>100 м</v>
      </c>
      <c r="E1167" s="10">
        <f>Source!I484</f>
        <v>1.7999999999999999E-2</v>
      </c>
      <c r="F1167" s="25"/>
      <c r="G1167" s="24"/>
      <c r="H1167" s="10"/>
      <c r="I1167" s="26"/>
      <c r="J1167" s="10"/>
      <c r="K1167" s="26"/>
      <c r="Q1167">
        <f>ROUND((Source!DN484/100)*ROUND((Source!AF484*Source!AV484)*Source!I484, 2), 2)</f>
        <v>4.8499999999999996</v>
      </c>
      <c r="R1167">
        <f>Source!X484</f>
        <v>77.06</v>
      </c>
      <c r="S1167">
        <f>ROUND((Source!DO484/100)*ROUND((Source!AF484*Source!AV484)*Source!I484, 2), 2)</f>
        <v>3.23</v>
      </c>
      <c r="T1167">
        <f>Source!Y484</f>
        <v>37.67</v>
      </c>
      <c r="U1167">
        <f>ROUND((175/100)*ROUND((Source!AE484*Source!AV484)*Source!I484, 2), 2)</f>
        <v>0.09</v>
      </c>
      <c r="V1167">
        <f>ROUND((167/100)*ROUND(Source!CS484*Source!I484, 2), 2)</f>
        <v>0.08</v>
      </c>
    </row>
    <row r="1168" spans="1:27" ht="14.25" x14ac:dyDescent="0.2">
      <c r="A1168" s="21"/>
      <c r="B1168" s="22"/>
      <c r="C1168" s="22" t="s">
        <v>1036</v>
      </c>
      <c r="D1168" s="23"/>
      <c r="E1168" s="10"/>
      <c r="F1168" s="25">
        <f>Source!AO484</f>
        <v>222.98</v>
      </c>
      <c r="G1168" s="24" t="str">
        <f>Source!DG484</f>
        <v>*1,15</v>
      </c>
      <c r="H1168" s="10">
        <f>Source!AV484</f>
        <v>1</v>
      </c>
      <c r="I1168" s="26">
        <f>ROUND((Source!AF484*Source!AV484)*Source!I484, 2)</f>
        <v>4.62</v>
      </c>
      <c r="J1168" s="10">
        <f>IF(Source!BA484&lt;&gt; 0, Source!BA484, 1)</f>
        <v>18.55</v>
      </c>
      <c r="K1168" s="26">
        <f>Source!S484</f>
        <v>85.62</v>
      </c>
      <c r="W1168">
        <f>I1168</f>
        <v>4.62</v>
      </c>
    </row>
    <row r="1169" spans="1:27" ht="14.25" x14ac:dyDescent="0.2">
      <c r="A1169" s="21"/>
      <c r="B1169" s="22"/>
      <c r="C1169" s="22" t="s">
        <v>1037</v>
      </c>
      <c r="D1169" s="23"/>
      <c r="E1169" s="10"/>
      <c r="F1169" s="25">
        <f>Source!AM484</f>
        <v>10.75</v>
      </c>
      <c r="G1169" s="24" t="str">
        <f>Source!DE484</f>
        <v>*1,25</v>
      </c>
      <c r="H1169" s="10">
        <f>Source!AV484</f>
        <v>1</v>
      </c>
      <c r="I1169" s="26">
        <f>ROUND((Source!AD484*Source!AV484)*Source!I484, 2)</f>
        <v>0.24</v>
      </c>
      <c r="J1169" s="10">
        <f>IF(Source!BB484&lt;&gt; 0, Source!BB484, 1)</f>
        <v>7.56</v>
      </c>
      <c r="K1169" s="26">
        <f>Source!Q484</f>
        <v>1.83</v>
      </c>
    </row>
    <row r="1170" spans="1:27" ht="14.25" x14ac:dyDescent="0.2">
      <c r="A1170" s="21"/>
      <c r="B1170" s="22"/>
      <c r="C1170" s="22" t="s">
        <v>1038</v>
      </c>
      <c r="D1170" s="23"/>
      <c r="E1170" s="10"/>
      <c r="F1170" s="25">
        <f>Source!AN484</f>
        <v>2.0099999999999998</v>
      </c>
      <c r="G1170" s="24" t="str">
        <f>Source!DF484</f>
        <v>*1,25</v>
      </c>
      <c r="H1170" s="10">
        <f>Source!AV484</f>
        <v>1</v>
      </c>
      <c r="I1170" s="27">
        <f>ROUND((Source!AE484*Source!AV484)*Source!I484, 2)</f>
        <v>0.05</v>
      </c>
      <c r="J1170" s="10">
        <f>IF(Source!BS484&lt;&gt; 0, Source!BS484, 1)</f>
        <v>1</v>
      </c>
      <c r="K1170" s="27">
        <f>Source!R484</f>
        <v>0.05</v>
      </c>
      <c r="W1170">
        <f>I1170</f>
        <v>0.05</v>
      </c>
    </row>
    <row r="1171" spans="1:27" ht="14.25" x14ac:dyDescent="0.2">
      <c r="A1171" s="21"/>
      <c r="B1171" s="22"/>
      <c r="C1171" s="22" t="s">
        <v>1039</v>
      </c>
      <c r="D1171" s="23"/>
      <c r="E1171" s="10"/>
      <c r="F1171" s="25">
        <f>Source!AL484</f>
        <v>2322.02</v>
      </c>
      <c r="G1171" s="24" t="str">
        <f>Source!DD484</f>
        <v/>
      </c>
      <c r="H1171" s="10">
        <f>Source!AW484</f>
        <v>1</v>
      </c>
      <c r="I1171" s="26">
        <f>ROUND((Source!AC484*Source!AW484)*Source!I484, 2)</f>
        <v>41.8</v>
      </c>
      <c r="J1171" s="10">
        <f>IF(Source!BC484&lt;&gt; 0, Source!BC484, 1)</f>
        <v>2.5499999999999998</v>
      </c>
      <c r="K1171" s="26">
        <f>Source!P484</f>
        <v>106.58</v>
      </c>
    </row>
    <row r="1172" spans="1:27" ht="57" x14ac:dyDescent="0.2">
      <c r="A1172" s="21" t="str">
        <f>Source!E485</f>
        <v>106,1</v>
      </c>
      <c r="B1172" s="22" t="str">
        <f>Source!F485</f>
        <v>1.9-12-115</v>
      </c>
      <c r="C1172" s="22" t="str">
        <f>Source!G485</f>
        <v>Доски подоконные из ПВХ ламинированные декоративными ПВХ пленками, цвет: белый, мрамор, размеры 20х400х6000 мм</v>
      </c>
      <c r="D1172" s="23" t="str">
        <f>Source!H485</f>
        <v>м</v>
      </c>
      <c r="E1172" s="10">
        <f>Source!I485</f>
        <v>1.8</v>
      </c>
      <c r="F1172" s="25">
        <f>Source!AK485</f>
        <v>156.88</v>
      </c>
      <c r="G1172" s="28" t="s">
        <v>3</v>
      </c>
      <c r="H1172" s="10">
        <f>Source!AW485</f>
        <v>1</v>
      </c>
      <c r="I1172" s="26">
        <f>ROUND((Source!AC485*Source!AW485)*Source!I485, 2)+ROUND((Source!AD485*Source!AV485)*Source!I485, 2)+ROUND((Source!AF485*Source!AV485)*Source!I485, 2)</f>
        <v>282.38</v>
      </c>
      <c r="J1172" s="10">
        <f>IF(Source!BC485&lt;&gt; 0, Source!BC485, 1)</f>
        <v>1.21</v>
      </c>
      <c r="K1172" s="26">
        <f>Source!O485</f>
        <v>341.68</v>
      </c>
      <c r="Q1172">
        <f>ROUND((Source!DN485/100)*ROUND((Source!AF485*Source!AV485)*Source!I485, 2), 2)</f>
        <v>0</v>
      </c>
      <c r="R1172">
        <f>Source!X485</f>
        <v>0</v>
      </c>
      <c r="S1172">
        <f>ROUND((Source!DO485/100)*ROUND((Source!AF485*Source!AV485)*Source!I485, 2), 2)</f>
        <v>0</v>
      </c>
      <c r="T1172">
        <f>Source!Y485</f>
        <v>0</v>
      </c>
      <c r="U1172">
        <f>ROUND((175/100)*ROUND((Source!AE485*Source!AV485)*Source!I485, 2), 2)</f>
        <v>0</v>
      </c>
      <c r="V1172">
        <f>ROUND((167/100)*ROUND(Source!CS485*Source!I485, 2), 2)</f>
        <v>0</v>
      </c>
      <c r="X1172">
        <f>IF(Source!BI485&lt;=1,I1172, 0)</f>
        <v>282.38</v>
      </c>
      <c r="Y1172">
        <f>IF(Source!BI485=2,I1172, 0)</f>
        <v>0</v>
      </c>
      <c r="Z1172">
        <f>IF(Source!BI485=3,I1172, 0)</f>
        <v>0</v>
      </c>
      <c r="AA1172">
        <f>IF(Source!BI485=4,I1172, 0)</f>
        <v>0</v>
      </c>
    </row>
    <row r="1173" spans="1:27" ht="42.75" x14ac:dyDescent="0.2">
      <c r="A1173" s="21" t="str">
        <f>Source!E486</f>
        <v>106,2</v>
      </c>
      <c r="B1173" s="22" t="str">
        <f>Source!F486</f>
        <v>1.9-12-112</v>
      </c>
      <c r="C1173" s="22" t="str">
        <f>Source!G486</f>
        <v>Заглушки торцевые двусторонние к подоконной доске из ПВХ, цвет: белый, мрамор, размеры 40х480 мм</v>
      </c>
      <c r="D1173" s="23" t="str">
        <f>Source!H486</f>
        <v>шт.</v>
      </c>
      <c r="E1173" s="10">
        <f>Source!I486</f>
        <v>2</v>
      </c>
      <c r="F1173" s="25">
        <f>Source!AK486</f>
        <v>10.42</v>
      </c>
      <c r="G1173" s="28" t="s">
        <v>3</v>
      </c>
      <c r="H1173" s="10">
        <f>Source!AW486</f>
        <v>1</v>
      </c>
      <c r="I1173" s="26">
        <f>ROUND((Source!AC486*Source!AW486)*Source!I486, 2)+ROUND((Source!AD486*Source!AV486)*Source!I486, 2)+ROUND((Source!AF486*Source!AV486)*Source!I486, 2)</f>
        <v>20.84</v>
      </c>
      <c r="J1173" s="10">
        <f>IF(Source!BC486&lt;&gt; 0, Source!BC486, 1)</f>
        <v>1.21</v>
      </c>
      <c r="K1173" s="26">
        <f>Source!O486</f>
        <v>25.22</v>
      </c>
      <c r="Q1173">
        <f>ROUND((Source!DN486/100)*ROUND((Source!AF486*Source!AV486)*Source!I486, 2), 2)</f>
        <v>0</v>
      </c>
      <c r="R1173">
        <f>Source!X486</f>
        <v>0</v>
      </c>
      <c r="S1173">
        <f>ROUND((Source!DO486/100)*ROUND((Source!AF486*Source!AV486)*Source!I486, 2), 2)</f>
        <v>0</v>
      </c>
      <c r="T1173">
        <f>Source!Y486</f>
        <v>0</v>
      </c>
      <c r="U1173">
        <f>ROUND((175/100)*ROUND((Source!AE486*Source!AV486)*Source!I486, 2), 2)</f>
        <v>0</v>
      </c>
      <c r="V1173">
        <f>ROUND((167/100)*ROUND(Source!CS486*Source!I486, 2), 2)</f>
        <v>0</v>
      </c>
      <c r="X1173">
        <f>IF(Source!BI486&lt;=1,I1173, 0)</f>
        <v>20.84</v>
      </c>
      <c r="Y1173">
        <f>IF(Source!BI486=2,I1173, 0)</f>
        <v>0</v>
      </c>
      <c r="Z1173">
        <f>IF(Source!BI486=3,I1173, 0)</f>
        <v>0</v>
      </c>
      <c r="AA1173">
        <f>IF(Source!BI486=4,I1173, 0)</f>
        <v>0</v>
      </c>
    </row>
    <row r="1174" spans="1:27" ht="14.25" x14ac:dyDescent="0.2">
      <c r="A1174" s="21"/>
      <c r="B1174" s="22"/>
      <c r="C1174" s="22" t="s">
        <v>1040</v>
      </c>
      <c r="D1174" s="23" t="s">
        <v>1041</v>
      </c>
      <c r="E1174" s="10">
        <f>Source!DN484</f>
        <v>105</v>
      </c>
      <c r="F1174" s="25"/>
      <c r="G1174" s="24"/>
      <c r="H1174" s="10"/>
      <c r="I1174" s="26">
        <f>SUM(Q1167:Q1173)</f>
        <v>4.8499999999999996</v>
      </c>
      <c r="J1174" s="10">
        <f>Source!BZ484</f>
        <v>90</v>
      </c>
      <c r="K1174" s="26">
        <f>SUM(R1167:R1173)</f>
        <v>77.06</v>
      </c>
    </row>
    <row r="1175" spans="1:27" ht="14.25" x14ac:dyDescent="0.2">
      <c r="A1175" s="21"/>
      <c r="B1175" s="22"/>
      <c r="C1175" s="22" t="s">
        <v>1042</v>
      </c>
      <c r="D1175" s="23" t="s">
        <v>1041</v>
      </c>
      <c r="E1175" s="10">
        <f>Source!DO484</f>
        <v>70</v>
      </c>
      <c r="F1175" s="25"/>
      <c r="G1175" s="24"/>
      <c r="H1175" s="10"/>
      <c r="I1175" s="26">
        <f>SUM(S1167:S1174)</f>
        <v>3.23</v>
      </c>
      <c r="J1175" s="10">
        <f>Source!CA484</f>
        <v>44</v>
      </c>
      <c r="K1175" s="26">
        <f>SUM(T1167:T1174)</f>
        <v>37.67</v>
      </c>
    </row>
    <row r="1176" spans="1:27" ht="14.25" x14ac:dyDescent="0.2">
      <c r="A1176" s="21"/>
      <c r="B1176" s="22"/>
      <c r="C1176" s="22" t="s">
        <v>1043</v>
      </c>
      <c r="D1176" s="23" t="s">
        <v>1041</v>
      </c>
      <c r="E1176" s="10">
        <f>175</f>
        <v>175</v>
      </c>
      <c r="F1176" s="25"/>
      <c r="G1176" s="24"/>
      <c r="H1176" s="10"/>
      <c r="I1176" s="26">
        <f>SUM(U1167:U1175)</f>
        <v>0.09</v>
      </c>
      <c r="J1176" s="10">
        <f>167</f>
        <v>167</v>
      </c>
      <c r="K1176" s="26">
        <f>SUM(V1167:V1175)</f>
        <v>0.08</v>
      </c>
    </row>
    <row r="1177" spans="1:27" ht="14.25" x14ac:dyDescent="0.2">
      <c r="A1177" s="21"/>
      <c r="B1177" s="22"/>
      <c r="C1177" s="22" t="s">
        <v>1044</v>
      </c>
      <c r="D1177" s="23" t="s">
        <v>1045</v>
      </c>
      <c r="E1177" s="10">
        <f>Source!AQ484</f>
        <v>19.440000000000001</v>
      </c>
      <c r="F1177" s="25"/>
      <c r="G1177" s="24" t="str">
        <f>Source!DI484</f>
        <v>*1,15</v>
      </c>
      <c r="H1177" s="10">
        <f>Source!AV484</f>
        <v>1</v>
      </c>
      <c r="I1177" s="26">
        <f>Source!U484</f>
        <v>0.40240799999999993</v>
      </c>
      <c r="J1177" s="10"/>
      <c r="K1177" s="26"/>
    </row>
    <row r="1178" spans="1:27" ht="15" x14ac:dyDescent="0.25">
      <c r="A1178" s="30"/>
      <c r="B1178" s="30"/>
      <c r="C1178" s="30"/>
      <c r="D1178" s="30"/>
      <c r="E1178" s="30"/>
      <c r="F1178" s="30"/>
      <c r="G1178" s="30"/>
      <c r="H1178" s="39">
        <f>I1168+I1169+I1171+I1174+I1175+I1176+SUM(I1172:I1173)</f>
        <v>358.04999999999995</v>
      </c>
      <c r="I1178" s="39"/>
      <c r="J1178" s="39">
        <f>K1168+K1169+K1171+K1174+K1175+K1176+SUM(K1172:K1173)</f>
        <v>675.74</v>
      </c>
      <c r="K1178" s="39"/>
      <c r="O1178" s="29">
        <f>I1168+I1169+I1171+I1174+I1175+I1176+SUM(I1172:I1173)</f>
        <v>358.04999999999995</v>
      </c>
      <c r="P1178" s="29">
        <f>K1168+K1169+K1171+K1174+K1175+K1176+SUM(K1172:K1173)</f>
        <v>675.74</v>
      </c>
      <c r="X1178">
        <f>IF(Source!BI484&lt;=1,I1168+I1169+I1171+I1174+I1175+I1176-0, 0)</f>
        <v>54.83</v>
      </c>
      <c r="Y1178">
        <f>IF(Source!BI484=2,I1168+I1169+I1171+I1174+I1175+I1176-0, 0)</f>
        <v>0</v>
      </c>
      <c r="Z1178">
        <f>IF(Source!BI484=3,I1168+I1169+I1171+I1174+I1175+I1176-0, 0)</f>
        <v>0</v>
      </c>
      <c r="AA1178">
        <f>IF(Source!BI484=4,I1168+I1169+I1171+I1174+I1175+I1176,0)</f>
        <v>0</v>
      </c>
    </row>
    <row r="1179" spans="1:27" ht="42.75" x14ac:dyDescent="0.2">
      <c r="A1179" s="21" t="str">
        <f>Source!E487</f>
        <v>107</v>
      </c>
      <c r="B1179" s="22" t="str">
        <f>Source!F487</f>
        <v>3.15-145-3</v>
      </c>
      <c r="C1179" s="22" t="str">
        <f>Source!G487</f>
        <v>Облицовка пластиком или листами из синтетических материалов оконных и дверных откосов</v>
      </c>
      <c r="D1179" s="23" t="str">
        <f>Source!H487</f>
        <v>100 м2 облицовки</v>
      </c>
      <c r="E1179" s="10">
        <f>Source!I487</f>
        <v>1.35E-2</v>
      </c>
      <c r="F1179" s="25"/>
      <c r="G1179" s="24"/>
      <c r="H1179" s="10"/>
      <c r="I1179" s="26"/>
      <c r="J1179" s="10"/>
      <c r="K1179" s="26"/>
      <c r="Q1179">
        <f>ROUND((Source!DN487/100)*ROUND((Source!AF487*Source!AV487)*Source!I487, 2), 2)</f>
        <v>30.78</v>
      </c>
      <c r="R1179">
        <f>Source!X487</f>
        <v>491.02</v>
      </c>
      <c r="S1179">
        <f>ROUND((Source!DO487/100)*ROUND((Source!AF487*Source!AV487)*Source!I487, 2), 2)</f>
        <v>19.7</v>
      </c>
      <c r="T1179">
        <f>Source!Y487</f>
        <v>251.22</v>
      </c>
      <c r="U1179">
        <f>ROUND((175/100)*ROUND((Source!AE487*Source!AV487)*Source!I487, 2), 2)</f>
        <v>0.26</v>
      </c>
      <c r="V1179">
        <f>ROUND((167/100)*ROUND(Source!CS487*Source!I487, 2), 2)</f>
        <v>0.25</v>
      </c>
    </row>
    <row r="1180" spans="1:27" ht="14.25" x14ac:dyDescent="0.2">
      <c r="A1180" s="21"/>
      <c r="B1180" s="22"/>
      <c r="C1180" s="22" t="s">
        <v>1036</v>
      </c>
      <c r="D1180" s="23"/>
      <c r="E1180" s="10"/>
      <c r="F1180" s="25">
        <f>Source!AO487</f>
        <v>1982.54</v>
      </c>
      <c r="G1180" s="24" t="str">
        <f>Source!DG487</f>
        <v>*1,15</v>
      </c>
      <c r="H1180" s="10">
        <f>Source!AV487</f>
        <v>1</v>
      </c>
      <c r="I1180" s="26">
        <f>ROUND((Source!AF487*Source!AV487)*Source!I487, 2)</f>
        <v>30.78</v>
      </c>
      <c r="J1180" s="10">
        <f>IF(Source!BA487&lt;&gt; 0, Source!BA487, 1)</f>
        <v>18.55</v>
      </c>
      <c r="K1180" s="26">
        <f>Source!S487</f>
        <v>570.95000000000005</v>
      </c>
      <c r="W1180">
        <f>I1180</f>
        <v>30.78</v>
      </c>
    </row>
    <row r="1181" spans="1:27" ht="14.25" x14ac:dyDescent="0.2">
      <c r="A1181" s="21"/>
      <c r="B1181" s="22"/>
      <c r="C1181" s="22" t="s">
        <v>1037</v>
      </c>
      <c r="D1181" s="23"/>
      <c r="E1181" s="10"/>
      <c r="F1181" s="25">
        <f>Source!AM487</f>
        <v>37.4</v>
      </c>
      <c r="G1181" s="24" t="str">
        <f>Source!DE487</f>
        <v>*1,25</v>
      </c>
      <c r="H1181" s="10">
        <f>Source!AV487</f>
        <v>1</v>
      </c>
      <c r="I1181" s="26">
        <f>ROUND((Source!AD487*Source!AV487)*Source!I487, 2)</f>
        <v>0.63</v>
      </c>
      <c r="J1181" s="10">
        <f>IF(Source!BB487&lt;&gt; 0, Source!BB487, 1)</f>
        <v>8.51</v>
      </c>
      <c r="K1181" s="26">
        <f>Source!Q487</f>
        <v>5.37</v>
      </c>
    </row>
    <row r="1182" spans="1:27" ht="14.25" x14ac:dyDescent="0.2">
      <c r="A1182" s="21"/>
      <c r="B1182" s="22"/>
      <c r="C1182" s="22" t="s">
        <v>1038</v>
      </c>
      <c r="D1182" s="23"/>
      <c r="E1182" s="10"/>
      <c r="F1182" s="25">
        <f>Source!AN487</f>
        <v>8.81</v>
      </c>
      <c r="G1182" s="24" t="str">
        <f>Source!DF487</f>
        <v>*1,25</v>
      </c>
      <c r="H1182" s="10">
        <f>Source!AV487</f>
        <v>1</v>
      </c>
      <c r="I1182" s="27">
        <f>ROUND((Source!AE487*Source!AV487)*Source!I487, 2)</f>
        <v>0.15</v>
      </c>
      <c r="J1182" s="10">
        <f>IF(Source!BS487&lt;&gt; 0, Source!BS487, 1)</f>
        <v>1</v>
      </c>
      <c r="K1182" s="27">
        <f>Source!R487</f>
        <v>0.15</v>
      </c>
      <c r="W1182">
        <f>I1182</f>
        <v>0.15</v>
      </c>
    </row>
    <row r="1183" spans="1:27" ht="14.25" x14ac:dyDescent="0.2">
      <c r="A1183" s="21"/>
      <c r="B1183" s="22"/>
      <c r="C1183" s="22" t="s">
        <v>1039</v>
      </c>
      <c r="D1183" s="23"/>
      <c r="E1183" s="10"/>
      <c r="F1183" s="25">
        <f>Source!AL487</f>
        <v>946.44</v>
      </c>
      <c r="G1183" s="24" t="str">
        <f>Source!DD487</f>
        <v/>
      </c>
      <c r="H1183" s="10">
        <f>Source!AW487</f>
        <v>1</v>
      </c>
      <c r="I1183" s="26">
        <f>ROUND((Source!AC487*Source!AW487)*Source!I487, 2)</f>
        <v>12.78</v>
      </c>
      <c r="J1183" s="10">
        <f>IF(Source!BC487&lt;&gt; 0, Source!BC487, 1)</f>
        <v>1.39</v>
      </c>
      <c r="K1183" s="26">
        <f>Source!P487</f>
        <v>17.760000000000002</v>
      </c>
    </row>
    <row r="1184" spans="1:27" ht="42.75" x14ac:dyDescent="0.2">
      <c r="A1184" s="21" t="str">
        <f>Source!E488</f>
        <v>107,1</v>
      </c>
      <c r="B1184" s="22" t="str">
        <f>Source!F488</f>
        <v>1.1-1-784</v>
      </c>
      <c r="C1184" s="22" t="str">
        <f>Source!G488</f>
        <v>Пластик бумажнослоистый декоративный, марка А, однотонный, толщина 3 мм</v>
      </c>
      <c r="D1184" s="23" t="str">
        <f>Source!H488</f>
        <v>м2</v>
      </c>
      <c r="E1184" s="10">
        <f>Source!I488</f>
        <v>1.4175</v>
      </c>
      <c r="F1184" s="25">
        <f>Source!AK488</f>
        <v>120.38</v>
      </c>
      <c r="G1184" s="28" t="s">
        <v>3</v>
      </c>
      <c r="H1184" s="10">
        <f>Source!AW488</f>
        <v>1</v>
      </c>
      <c r="I1184" s="26">
        <f>ROUND((Source!AC488*Source!AW488)*Source!I488, 2)+ROUND((Source!AD488*Source!AV488)*Source!I488, 2)+ROUND((Source!AF488*Source!AV488)*Source!I488, 2)</f>
        <v>170.64</v>
      </c>
      <c r="J1184" s="10">
        <f>IF(Source!BC488&lt;&gt; 0, Source!BC488, 1)</f>
        <v>8.27</v>
      </c>
      <c r="K1184" s="26">
        <f>Source!O488</f>
        <v>1411.18</v>
      </c>
      <c r="Q1184">
        <f>ROUND((Source!DN488/100)*ROUND((Source!AF488*Source!AV488)*Source!I488, 2), 2)</f>
        <v>0</v>
      </c>
      <c r="R1184">
        <f>Source!X488</f>
        <v>0</v>
      </c>
      <c r="S1184">
        <f>ROUND((Source!DO488/100)*ROUND((Source!AF488*Source!AV488)*Source!I488, 2), 2)</f>
        <v>0</v>
      </c>
      <c r="T1184">
        <f>Source!Y488</f>
        <v>0</v>
      </c>
      <c r="U1184">
        <f>ROUND((175/100)*ROUND((Source!AE488*Source!AV488)*Source!I488, 2), 2)</f>
        <v>0</v>
      </c>
      <c r="V1184">
        <f>ROUND((167/100)*ROUND(Source!CS488*Source!I488, 2), 2)</f>
        <v>0</v>
      </c>
      <c r="X1184">
        <f>IF(Source!BI488&lt;=1,I1184, 0)</f>
        <v>170.64</v>
      </c>
      <c r="Y1184">
        <f>IF(Source!BI488=2,I1184, 0)</f>
        <v>0</v>
      </c>
      <c r="Z1184">
        <f>IF(Source!BI488=3,I1184, 0)</f>
        <v>0</v>
      </c>
      <c r="AA1184">
        <f>IF(Source!BI488=4,I1184, 0)</f>
        <v>0</v>
      </c>
    </row>
    <row r="1185" spans="1:27" ht="14.25" x14ac:dyDescent="0.2">
      <c r="A1185" s="21"/>
      <c r="B1185" s="22"/>
      <c r="C1185" s="22" t="s">
        <v>1040</v>
      </c>
      <c r="D1185" s="23" t="s">
        <v>1041</v>
      </c>
      <c r="E1185" s="10">
        <f>Source!DN487</f>
        <v>100</v>
      </c>
      <c r="F1185" s="25"/>
      <c r="G1185" s="24"/>
      <c r="H1185" s="10"/>
      <c r="I1185" s="26">
        <f>SUM(Q1179:Q1184)</f>
        <v>30.78</v>
      </c>
      <c r="J1185" s="10">
        <f>Source!BZ487</f>
        <v>86</v>
      </c>
      <c r="K1185" s="26">
        <f>SUM(R1179:R1184)</f>
        <v>491.02</v>
      </c>
    </row>
    <row r="1186" spans="1:27" ht="14.25" x14ac:dyDescent="0.2">
      <c r="A1186" s="21"/>
      <c r="B1186" s="22"/>
      <c r="C1186" s="22" t="s">
        <v>1042</v>
      </c>
      <c r="D1186" s="23" t="s">
        <v>1041</v>
      </c>
      <c r="E1186" s="10">
        <f>Source!DO487</f>
        <v>64</v>
      </c>
      <c r="F1186" s="25"/>
      <c r="G1186" s="24"/>
      <c r="H1186" s="10"/>
      <c r="I1186" s="26">
        <f>SUM(S1179:S1185)</f>
        <v>19.7</v>
      </c>
      <c r="J1186" s="10">
        <f>Source!CA487</f>
        <v>44</v>
      </c>
      <c r="K1186" s="26">
        <f>SUM(T1179:T1185)</f>
        <v>251.22</v>
      </c>
    </row>
    <row r="1187" spans="1:27" ht="14.25" x14ac:dyDescent="0.2">
      <c r="A1187" s="21"/>
      <c r="B1187" s="22"/>
      <c r="C1187" s="22" t="s">
        <v>1043</v>
      </c>
      <c r="D1187" s="23" t="s">
        <v>1041</v>
      </c>
      <c r="E1187" s="10">
        <f>175</f>
        <v>175</v>
      </c>
      <c r="F1187" s="25"/>
      <c r="G1187" s="24"/>
      <c r="H1187" s="10"/>
      <c r="I1187" s="26">
        <f>SUM(U1179:U1186)</f>
        <v>0.26</v>
      </c>
      <c r="J1187" s="10">
        <f>167</f>
        <v>167</v>
      </c>
      <c r="K1187" s="26">
        <f>SUM(V1179:V1186)</f>
        <v>0.25</v>
      </c>
    </row>
    <row r="1188" spans="1:27" ht="14.25" x14ac:dyDescent="0.2">
      <c r="A1188" s="21"/>
      <c r="B1188" s="22"/>
      <c r="C1188" s="22" t="s">
        <v>1044</v>
      </c>
      <c r="D1188" s="23" t="s">
        <v>1045</v>
      </c>
      <c r="E1188" s="10">
        <f>Source!AQ487</f>
        <v>164.8</v>
      </c>
      <c r="F1188" s="25"/>
      <c r="G1188" s="24" t="str">
        <f>Source!DI487</f>
        <v>*1,15</v>
      </c>
      <c r="H1188" s="10">
        <f>Source!AV487</f>
        <v>1</v>
      </c>
      <c r="I1188" s="26">
        <f>Source!U487</f>
        <v>2.5585200000000001</v>
      </c>
      <c r="J1188" s="10"/>
      <c r="K1188" s="26"/>
    </row>
    <row r="1189" spans="1:27" ht="15" x14ac:dyDescent="0.25">
      <c r="A1189" s="30"/>
      <c r="B1189" s="30"/>
      <c r="C1189" s="30"/>
      <c r="D1189" s="30"/>
      <c r="E1189" s="30"/>
      <c r="F1189" s="30"/>
      <c r="G1189" s="30"/>
      <c r="H1189" s="39">
        <f>I1180+I1181+I1183+I1185+I1186+I1187+SUM(I1184:I1184)</f>
        <v>265.57</v>
      </c>
      <c r="I1189" s="39"/>
      <c r="J1189" s="39">
        <f>K1180+K1181+K1183+K1185+K1186+K1187+SUM(K1184:K1184)</f>
        <v>2747.75</v>
      </c>
      <c r="K1189" s="39"/>
      <c r="O1189" s="29">
        <f>I1180+I1181+I1183+I1185+I1186+I1187+SUM(I1184:I1184)</f>
        <v>265.57</v>
      </c>
      <c r="P1189" s="29">
        <f>K1180+K1181+K1183+K1185+K1186+K1187+SUM(K1184:K1184)</f>
        <v>2747.75</v>
      </c>
      <c r="X1189">
        <f>IF(Source!BI487&lt;=1,I1180+I1181+I1183+I1185+I1186+I1187-0, 0)</f>
        <v>94.93</v>
      </c>
      <c r="Y1189">
        <f>IF(Source!BI487=2,I1180+I1181+I1183+I1185+I1186+I1187-0, 0)</f>
        <v>0</v>
      </c>
      <c r="Z1189">
        <f>IF(Source!BI487=3,I1180+I1181+I1183+I1185+I1186+I1187-0, 0)</f>
        <v>0</v>
      </c>
      <c r="AA1189">
        <f>IF(Source!BI487=4,I1180+I1181+I1183+I1185+I1186+I1187,0)</f>
        <v>0</v>
      </c>
    </row>
    <row r="1190" spans="1:27" ht="42.75" x14ac:dyDescent="0.2">
      <c r="A1190" s="21" t="str">
        <f>Source!E489</f>
        <v>108</v>
      </c>
      <c r="B1190" s="22" t="str">
        <f>Source!F489</f>
        <v>3.15-163-1</v>
      </c>
      <c r="C1190" s="22" t="str">
        <f>Source!G489</f>
        <v>Установка поливинилхлоридных раскладок при внутренней облицовке керамическими плитками</v>
      </c>
      <c r="D1190" s="23" t="str">
        <f>Source!H489</f>
        <v>100 м</v>
      </c>
      <c r="E1190" s="10">
        <f>Source!I489</f>
        <v>0.14399999999999999</v>
      </c>
      <c r="F1190" s="25"/>
      <c r="G1190" s="24"/>
      <c r="H1190" s="10"/>
      <c r="I1190" s="26"/>
      <c r="J1190" s="10"/>
      <c r="K1190" s="26"/>
      <c r="Q1190">
        <f>ROUND((Source!DN489/100)*ROUND((Source!AF489*Source!AV489)*Source!I489, 2), 2)</f>
        <v>18.809999999999999</v>
      </c>
      <c r="R1190">
        <f>Source!X489</f>
        <v>300.05</v>
      </c>
      <c r="S1190">
        <f>ROUND((Source!DO489/100)*ROUND((Source!AF489*Source!AV489)*Source!I489, 2), 2)</f>
        <v>12.04</v>
      </c>
      <c r="T1190">
        <f>Source!Y489</f>
        <v>153.52000000000001</v>
      </c>
      <c r="U1190">
        <f>ROUND((175/100)*ROUND((Source!AE489*Source!AV489)*Source!I489, 2), 2)</f>
        <v>0</v>
      </c>
      <c r="V1190">
        <f>ROUND((167/100)*ROUND(Source!CS489*Source!I489, 2), 2)</f>
        <v>0</v>
      </c>
    </row>
    <row r="1191" spans="1:27" ht="14.25" x14ac:dyDescent="0.2">
      <c r="A1191" s="21"/>
      <c r="B1191" s="22"/>
      <c r="C1191" s="22" t="s">
        <v>1036</v>
      </c>
      <c r="D1191" s="23"/>
      <c r="E1191" s="10"/>
      <c r="F1191" s="25">
        <f>Source!AO489</f>
        <v>113.58</v>
      </c>
      <c r="G1191" s="24" t="str">
        <f>Source!DG489</f>
        <v>*1,15</v>
      </c>
      <c r="H1191" s="10">
        <f>Source!AV489</f>
        <v>1</v>
      </c>
      <c r="I1191" s="26">
        <f>ROUND((Source!AF489*Source!AV489)*Source!I489, 2)</f>
        <v>18.809999999999999</v>
      </c>
      <c r="J1191" s="10">
        <f>IF(Source!BA489&lt;&gt; 0, Source!BA489, 1)</f>
        <v>18.55</v>
      </c>
      <c r="K1191" s="26">
        <f>Source!S489</f>
        <v>348.9</v>
      </c>
      <c r="W1191">
        <f>I1191</f>
        <v>18.809999999999999</v>
      </c>
    </row>
    <row r="1192" spans="1:27" ht="14.25" x14ac:dyDescent="0.2">
      <c r="A1192" s="21" t="str">
        <f>Source!E490</f>
        <v>108,1</v>
      </c>
      <c r="B1192" s="22" t="str">
        <f>Source!F490</f>
        <v>1.9-12-31</v>
      </c>
      <c r="C1192" s="22" t="str">
        <f>Source!G490</f>
        <v>Наличник из УПВХ</v>
      </c>
      <c r="D1192" s="23" t="str">
        <f>Source!H490</f>
        <v>м</v>
      </c>
      <c r="E1192" s="10">
        <f>Source!I490</f>
        <v>15.12</v>
      </c>
      <c r="F1192" s="25">
        <f>Source!AK490</f>
        <v>67.25</v>
      </c>
      <c r="G1192" s="28" t="s">
        <v>3</v>
      </c>
      <c r="H1192" s="10">
        <f>Source!AW490</f>
        <v>1</v>
      </c>
      <c r="I1192" s="26">
        <f>ROUND((Source!AC490*Source!AW490)*Source!I490, 2)+ROUND((Source!AD490*Source!AV490)*Source!I490, 2)+ROUND((Source!AF490*Source!AV490)*Source!I490, 2)</f>
        <v>1016.82</v>
      </c>
      <c r="J1192" s="10">
        <f>IF(Source!BC490&lt;&gt; 0, Source!BC490, 1)</f>
        <v>1.23</v>
      </c>
      <c r="K1192" s="26">
        <f>Source!O490</f>
        <v>1250.69</v>
      </c>
      <c r="Q1192">
        <f>ROUND((Source!DN490/100)*ROUND((Source!AF490*Source!AV490)*Source!I490, 2), 2)</f>
        <v>0</v>
      </c>
      <c r="R1192">
        <f>Source!X490</f>
        <v>0</v>
      </c>
      <c r="S1192">
        <f>ROUND((Source!DO490/100)*ROUND((Source!AF490*Source!AV490)*Source!I490, 2), 2)</f>
        <v>0</v>
      </c>
      <c r="T1192">
        <f>Source!Y490</f>
        <v>0</v>
      </c>
      <c r="U1192">
        <f>ROUND((175/100)*ROUND((Source!AE490*Source!AV490)*Source!I490, 2), 2)</f>
        <v>0</v>
      </c>
      <c r="V1192">
        <f>ROUND((167/100)*ROUND(Source!CS490*Source!I490, 2), 2)</f>
        <v>0</v>
      </c>
      <c r="X1192">
        <f>IF(Source!BI490&lt;=1,I1192, 0)</f>
        <v>1016.82</v>
      </c>
      <c r="Y1192">
        <f>IF(Source!BI490=2,I1192, 0)</f>
        <v>0</v>
      </c>
      <c r="Z1192">
        <f>IF(Source!BI490=3,I1192, 0)</f>
        <v>0</v>
      </c>
      <c r="AA1192">
        <f>IF(Source!BI490=4,I1192, 0)</f>
        <v>0</v>
      </c>
    </row>
    <row r="1193" spans="1:27" ht="14.25" x14ac:dyDescent="0.2">
      <c r="A1193" s="21" t="str">
        <f>Source!E491</f>
        <v>108,2</v>
      </c>
      <c r="B1193" s="22" t="str">
        <f>Source!F491</f>
        <v>1.1-1-394</v>
      </c>
      <c r="C1193" s="22" t="str">
        <f>Source!G491</f>
        <v>Клей мастика (резиновый), КН-2</v>
      </c>
      <c r="D1193" s="23" t="str">
        <f>Source!H491</f>
        <v>кг</v>
      </c>
      <c r="E1193" s="10">
        <f>Source!I491</f>
        <v>0.5</v>
      </c>
      <c r="F1193" s="25">
        <f>Source!AK491</f>
        <v>9.99</v>
      </c>
      <c r="G1193" s="28" t="s">
        <v>3</v>
      </c>
      <c r="H1193" s="10">
        <f>Source!AW491</f>
        <v>1</v>
      </c>
      <c r="I1193" s="26">
        <f>ROUND((Source!AC491*Source!AW491)*Source!I491, 2)+ROUND((Source!AD491*Source!AV491)*Source!I491, 2)+ROUND((Source!AF491*Source!AV491)*Source!I491, 2)</f>
        <v>5</v>
      </c>
      <c r="J1193" s="10">
        <f>IF(Source!BC491&lt;&gt; 0, Source!BC491, 1)</f>
        <v>18.170000000000002</v>
      </c>
      <c r="K1193" s="26">
        <f>Source!O491</f>
        <v>90.76</v>
      </c>
      <c r="Q1193">
        <f>ROUND((Source!DN491/100)*ROUND((Source!AF491*Source!AV491)*Source!I491, 2), 2)</f>
        <v>0</v>
      </c>
      <c r="R1193">
        <f>Source!X491</f>
        <v>0</v>
      </c>
      <c r="S1193">
        <f>ROUND((Source!DO491/100)*ROUND((Source!AF491*Source!AV491)*Source!I491, 2), 2)</f>
        <v>0</v>
      </c>
      <c r="T1193">
        <f>Source!Y491</f>
        <v>0</v>
      </c>
      <c r="U1193">
        <f>ROUND((175/100)*ROUND((Source!AE491*Source!AV491)*Source!I491, 2), 2)</f>
        <v>0</v>
      </c>
      <c r="V1193">
        <f>ROUND((167/100)*ROUND(Source!CS491*Source!I491, 2), 2)</f>
        <v>0</v>
      </c>
      <c r="X1193">
        <f>IF(Source!BI491&lt;=1,I1193, 0)</f>
        <v>5</v>
      </c>
      <c r="Y1193">
        <f>IF(Source!BI491=2,I1193, 0)</f>
        <v>0</v>
      </c>
      <c r="Z1193">
        <f>IF(Source!BI491=3,I1193, 0)</f>
        <v>0</v>
      </c>
      <c r="AA1193">
        <f>IF(Source!BI491=4,I1193, 0)</f>
        <v>0</v>
      </c>
    </row>
    <row r="1194" spans="1:27" ht="14.25" x14ac:dyDescent="0.2">
      <c r="A1194" s="21"/>
      <c r="B1194" s="22"/>
      <c r="C1194" s="22" t="s">
        <v>1040</v>
      </c>
      <c r="D1194" s="23" t="s">
        <v>1041</v>
      </c>
      <c r="E1194" s="10">
        <f>Source!DN489</f>
        <v>100</v>
      </c>
      <c r="F1194" s="25"/>
      <c r="G1194" s="24"/>
      <c r="H1194" s="10"/>
      <c r="I1194" s="26">
        <f>SUM(Q1190:Q1193)</f>
        <v>18.809999999999999</v>
      </c>
      <c r="J1194" s="10">
        <f>Source!BZ489</f>
        <v>86</v>
      </c>
      <c r="K1194" s="26">
        <f>SUM(R1190:R1193)</f>
        <v>300.05</v>
      </c>
    </row>
    <row r="1195" spans="1:27" ht="14.25" x14ac:dyDescent="0.2">
      <c r="A1195" s="21"/>
      <c r="B1195" s="22"/>
      <c r="C1195" s="22" t="s">
        <v>1042</v>
      </c>
      <c r="D1195" s="23" t="s">
        <v>1041</v>
      </c>
      <c r="E1195" s="10">
        <f>Source!DO489</f>
        <v>64</v>
      </c>
      <c r="F1195" s="25"/>
      <c r="G1195" s="24"/>
      <c r="H1195" s="10"/>
      <c r="I1195" s="26">
        <f>SUM(S1190:S1194)</f>
        <v>12.04</v>
      </c>
      <c r="J1195" s="10">
        <f>Source!CA489</f>
        <v>44</v>
      </c>
      <c r="K1195" s="26">
        <f>SUM(T1190:T1194)</f>
        <v>153.52000000000001</v>
      </c>
    </row>
    <row r="1196" spans="1:27" ht="14.25" x14ac:dyDescent="0.2">
      <c r="A1196" s="21"/>
      <c r="B1196" s="22"/>
      <c r="C1196" s="22" t="s">
        <v>1044</v>
      </c>
      <c r="D1196" s="23" t="s">
        <v>1045</v>
      </c>
      <c r="E1196" s="10">
        <f>Source!AQ489</f>
        <v>9</v>
      </c>
      <c r="F1196" s="25"/>
      <c r="G1196" s="24" t="str">
        <f>Source!DI489</f>
        <v>*1,15</v>
      </c>
      <c r="H1196" s="10">
        <f>Source!AV489</f>
        <v>1</v>
      </c>
      <c r="I1196" s="26">
        <f>Source!U489</f>
        <v>1.4903999999999999</v>
      </c>
      <c r="J1196" s="10"/>
      <c r="K1196" s="26"/>
    </row>
    <row r="1197" spans="1:27" ht="15" x14ac:dyDescent="0.25">
      <c r="A1197" s="30"/>
      <c r="B1197" s="30"/>
      <c r="C1197" s="30"/>
      <c r="D1197" s="30"/>
      <c r="E1197" s="30"/>
      <c r="F1197" s="30"/>
      <c r="G1197" s="30"/>
      <c r="H1197" s="39">
        <f>I1191+I1194+I1195+SUM(I1192:I1193)</f>
        <v>1071.48</v>
      </c>
      <c r="I1197" s="39"/>
      <c r="J1197" s="39">
        <f>K1191+K1194+K1195+SUM(K1192:K1193)</f>
        <v>2143.92</v>
      </c>
      <c r="K1197" s="39"/>
      <c r="O1197" s="29">
        <f>I1191+I1194+I1195+SUM(I1192:I1193)</f>
        <v>1071.48</v>
      </c>
      <c r="P1197" s="29">
        <f>K1191+K1194+K1195+SUM(K1192:K1193)</f>
        <v>2143.92</v>
      </c>
      <c r="X1197">
        <f>IF(Source!BI489&lt;=1,I1191+I1194+I1195-0, 0)</f>
        <v>49.66</v>
      </c>
      <c r="Y1197">
        <f>IF(Source!BI489=2,I1191+I1194+I1195-0, 0)</f>
        <v>0</v>
      </c>
      <c r="Z1197">
        <f>IF(Source!BI489=3,I1191+I1194+I1195-0, 0)</f>
        <v>0</v>
      </c>
      <c r="AA1197">
        <f>IF(Source!BI489=4,I1191+I1194+I1195,0)</f>
        <v>0</v>
      </c>
    </row>
    <row r="1198" spans="1:27" ht="71.25" x14ac:dyDescent="0.2">
      <c r="A1198" s="21" t="str">
        <f>Source!E492</f>
        <v>109</v>
      </c>
      <c r="B1198" s="22" t="str">
        <f>Source!F492</f>
        <v>3.12-12-1</v>
      </c>
      <c r="C1198" s="22" t="str">
        <f>Source!G492</f>
        <v>Устройство обделок на фасадах (наружные подоконники, пояски, балконы и другие), включая водосточные трубы с изготовлением элементов труб</v>
      </c>
      <c r="D1198" s="23" t="str">
        <f>Source!H492</f>
        <v>100 м2 фасадов без вычета проемов</v>
      </c>
      <c r="E1198" s="10">
        <f>Source!I492</f>
        <v>4.4999999999999997E-3</v>
      </c>
      <c r="F1198" s="25"/>
      <c r="G1198" s="24"/>
      <c r="H1198" s="10"/>
      <c r="I1198" s="26"/>
      <c r="J1198" s="10"/>
      <c r="K1198" s="26"/>
      <c r="Q1198">
        <f>ROUND((Source!DN492/100)*ROUND((Source!AF492*Source!AV492)*Source!I492, 2), 2)</f>
        <v>0.86</v>
      </c>
      <c r="R1198">
        <f>Source!X492</f>
        <v>13.78</v>
      </c>
      <c r="S1198">
        <f>ROUND((Source!DO492/100)*ROUND((Source!AF492*Source!AV492)*Source!I492, 2), 2)</f>
        <v>0.66</v>
      </c>
      <c r="T1198">
        <f>Source!Y492</f>
        <v>6.74</v>
      </c>
      <c r="U1198">
        <f>ROUND((175/100)*ROUND((Source!AE492*Source!AV492)*Source!I492, 2), 2)</f>
        <v>0</v>
      </c>
      <c r="V1198">
        <f>ROUND((167/100)*ROUND(Source!CS492*Source!I492, 2), 2)</f>
        <v>0</v>
      </c>
    </row>
    <row r="1199" spans="1:27" ht="14.25" x14ac:dyDescent="0.2">
      <c r="A1199" s="21"/>
      <c r="B1199" s="22"/>
      <c r="C1199" s="22" t="s">
        <v>1036</v>
      </c>
      <c r="D1199" s="23"/>
      <c r="E1199" s="10"/>
      <c r="F1199" s="25">
        <f>Source!AO492</f>
        <v>159.46</v>
      </c>
      <c r="G1199" s="24" t="str">
        <f>Source!DG492</f>
        <v>*1,15</v>
      </c>
      <c r="H1199" s="10">
        <f>Source!AV492</f>
        <v>1</v>
      </c>
      <c r="I1199" s="26">
        <f>ROUND((Source!AF492*Source!AV492)*Source!I492, 2)</f>
        <v>0.83</v>
      </c>
      <c r="J1199" s="10">
        <f>IF(Source!BA492&lt;&gt; 0, Source!BA492, 1)</f>
        <v>18.55</v>
      </c>
      <c r="K1199" s="26">
        <f>Source!S492</f>
        <v>15.31</v>
      </c>
      <c r="W1199">
        <f>I1199</f>
        <v>0.83</v>
      </c>
    </row>
    <row r="1200" spans="1:27" ht="14.25" x14ac:dyDescent="0.2">
      <c r="A1200" s="21"/>
      <c r="B1200" s="22"/>
      <c r="C1200" s="22" t="s">
        <v>1037</v>
      </c>
      <c r="D1200" s="23"/>
      <c r="E1200" s="10"/>
      <c r="F1200" s="25">
        <f>Source!AM492</f>
        <v>2.23</v>
      </c>
      <c r="G1200" s="24" t="str">
        <f>Source!DE492</f>
        <v>*1,25</v>
      </c>
      <c r="H1200" s="10">
        <f>Source!AV492</f>
        <v>1</v>
      </c>
      <c r="I1200" s="26">
        <f>ROUND((Source!AD492*Source!AV492)*Source!I492, 2)</f>
        <v>0.01</v>
      </c>
      <c r="J1200" s="10">
        <f>IF(Source!BB492&lt;&gt; 0, Source!BB492, 1)</f>
        <v>8.5299999999999994</v>
      </c>
      <c r="K1200" s="26">
        <f>Source!Q492</f>
        <v>0.11</v>
      </c>
    </row>
    <row r="1201" spans="1:34" ht="14.25" x14ac:dyDescent="0.2">
      <c r="A1201" s="21"/>
      <c r="B1201" s="22"/>
      <c r="C1201" s="22" t="s">
        <v>1039</v>
      </c>
      <c r="D1201" s="23"/>
      <c r="E1201" s="10"/>
      <c r="F1201" s="25">
        <f>Source!AL492</f>
        <v>87.99</v>
      </c>
      <c r="G1201" s="24" t="str">
        <f>Source!DD492</f>
        <v/>
      </c>
      <c r="H1201" s="10">
        <f>Source!AW492</f>
        <v>1</v>
      </c>
      <c r="I1201" s="26">
        <f>ROUND((Source!AC492*Source!AW492)*Source!I492, 2)</f>
        <v>0.4</v>
      </c>
      <c r="J1201" s="10">
        <f>IF(Source!BC492&lt;&gt; 0, Source!BC492, 1)</f>
        <v>5.21</v>
      </c>
      <c r="K1201" s="26">
        <f>Source!P492</f>
        <v>2.06</v>
      </c>
    </row>
    <row r="1202" spans="1:34" ht="85.5" x14ac:dyDescent="0.2">
      <c r="A1202" s="21" t="str">
        <f>Source!E493</f>
        <v>109,1</v>
      </c>
      <c r="B1202" s="22" t="str">
        <f>Source!F493</f>
        <v>1.7-1-66</v>
      </c>
      <c r="C1202" s="22" t="str">
        <f>Source!G493</f>
        <v>Обрамления оконных проемов (сливы, откосы) и покрытия парапетов из оцинкованной стали с полимерным покрытием с одной стороны, для навесных вентилируемых фасадов, толщина 0,7 мм</v>
      </c>
      <c r="D1202" s="23" t="str">
        <f>Source!H493</f>
        <v>м2</v>
      </c>
      <c r="E1202" s="10">
        <f>Source!I493</f>
        <v>0.45</v>
      </c>
      <c r="F1202" s="25">
        <f>Source!AK493</f>
        <v>232</v>
      </c>
      <c r="G1202" s="28" t="s">
        <v>3</v>
      </c>
      <c r="H1202" s="10">
        <f>Source!AW493</f>
        <v>1</v>
      </c>
      <c r="I1202" s="26">
        <f>ROUND((Source!AC493*Source!AW493)*Source!I493, 2)+ROUND((Source!AD493*Source!AV493)*Source!I493, 2)+ROUND((Source!AF493*Source!AV493)*Source!I493, 2)</f>
        <v>104.4</v>
      </c>
      <c r="J1202" s="10">
        <f>IF(Source!BC493&lt;&gt; 0, Source!BC493, 1)</f>
        <v>2.83</v>
      </c>
      <c r="K1202" s="26">
        <f>Source!O493</f>
        <v>295.45</v>
      </c>
      <c r="Q1202">
        <f>ROUND((Source!DN493/100)*ROUND((Source!AF493*Source!AV493)*Source!I493, 2), 2)</f>
        <v>0</v>
      </c>
      <c r="R1202">
        <f>Source!X493</f>
        <v>0</v>
      </c>
      <c r="S1202">
        <f>ROUND((Source!DO493/100)*ROUND((Source!AF493*Source!AV493)*Source!I493, 2), 2)</f>
        <v>0</v>
      </c>
      <c r="T1202">
        <f>Source!Y493</f>
        <v>0</v>
      </c>
      <c r="U1202">
        <f>ROUND((175/100)*ROUND((Source!AE493*Source!AV493)*Source!I493, 2), 2)</f>
        <v>0</v>
      </c>
      <c r="V1202">
        <f>ROUND((167/100)*ROUND(Source!CS493*Source!I493, 2), 2)</f>
        <v>0</v>
      </c>
      <c r="X1202">
        <f>IF(Source!BI493&lt;=1,I1202, 0)</f>
        <v>104.4</v>
      </c>
      <c r="Y1202">
        <f>IF(Source!BI493=2,I1202, 0)</f>
        <v>0</v>
      </c>
      <c r="Z1202">
        <f>IF(Source!BI493=3,I1202, 0)</f>
        <v>0</v>
      </c>
      <c r="AA1202">
        <f>IF(Source!BI493=4,I1202, 0)</f>
        <v>0</v>
      </c>
    </row>
    <row r="1203" spans="1:34" ht="14.25" x14ac:dyDescent="0.2">
      <c r="A1203" s="21"/>
      <c r="B1203" s="22"/>
      <c r="C1203" s="22" t="s">
        <v>1040</v>
      </c>
      <c r="D1203" s="23" t="s">
        <v>1041</v>
      </c>
      <c r="E1203" s="10">
        <f>Source!DN492</f>
        <v>104</v>
      </c>
      <c r="F1203" s="25"/>
      <c r="G1203" s="24"/>
      <c r="H1203" s="10"/>
      <c r="I1203" s="26">
        <f>SUM(Q1198:Q1202)</f>
        <v>0.86</v>
      </c>
      <c r="J1203" s="10">
        <f>Source!BZ492</f>
        <v>90</v>
      </c>
      <c r="K1203" s="26">
        <f>SUM(R1198:R1202)</f>
        <v>13.78</v>
      </c>
    </row>
    <row r="1204" spans="1:34" ht="14.25" x14ac:dyDescent="0.2">
      <c r="A1204" s="21"/>
      <c r="B1204" s="22"/>
      <c r="C1204" s="22" t="s">
        <v>1042</v>
      </c>
      <c r="D1204" s="23" t="s">
        <v>1041</v>
      </c>
      <c r="E1204" s="10">
        <f>Source!DO492</f>
        <v>79</v>
      </c>
      <c r="F1204" s="25"/>
      <c r="G1204" s="24"/>
      <c r="H1204" s="10"/>
      <c r="I1204" s="26">
        <f>SUM(S1198:S1203)</f>
        <v>0.66</v>
      </c>
      <c r="J1204" s="10">
        <f>Source!CA492</f>
        <v>44</v>
      </c>
      <c r="K1204" s="26">
        <f>SUM(T1198:T1203)</f>
        <v>6.74</v>
      </c>
    </row>
    <row r="1205" spans="1:34" ht="14.25" x14ac:dyDescent="0.2">
      <c r="A1205" s="21"/>
      <c r="B1205" s="22"/>
      <c r="C1205" s="22" t="s">
        <v>1044</v>
      </c>
      <c r="D1205" s="23" t="s">
        <v>1045</v>
      </c>
      <c r="E1205" s="10">
        <f>Source!AQ492</f>
        <v>13.4</v>
      </c>
      <c r="F1205" s="25"/>
      <c r="G1205" s="24" t="str">
        <f>Source!DI492</f>
        <v>*1,15</v>
      </c>
      <c r="H1205" s="10">
        <f>Source!AV492</f>
        <v>1</v>
      </c>
      <c r="I1205" s="26">
        <f>Source!U492</f>
        <v>6.934499999999999E-2</v>
      </c>
      <c r="J1205" s="10"/>
      <c r="K1205" s="26"/>
    </row>
    <row r="1206" spans="1:34" ht="15" x14ac:dyDescent="0.25">
      <c r="A1206" s="30"/>
      <c r="B1206" s="30"/>
      <c r="C1206" s="30"/>
      <c r="D1206" s="30"/>
      <c r="E1206" s="30"/>
      <c r="F1206" s="30"/>
      <c r="G1206" s="30"/>
      <c r="H1206" s="39">
        <f>I1199+I1200+I1201+I1203+I1204+SUM(I1202:I1202)</f>
        <v>107.16000000000001</v>
      </c>
      <c r="I1206" s="39"/>
      <c r="J1206" s="39">
        <f>K1199+K1200+K1201+K1203+K1204+SUM(K1202:K1202)</f>
        <v>333.45</v>
      </c>
      <c r="K1206" s="39"/>
      <c r="O1206" s="29">
        <f>I1199+I1200+I1201+I1203+I1204+SUM(I1202:I1202)</f>
        <v>107.16000000000001</v>
      </c>
      <c r="P1206" s="29">
        <f>K1199+K1200+K1201+K1203+K1204+SUM(K1202:K1202)</f>
        <v>333.45</v>
      </c>
      <c r="X1206">
        <f>IF(Source!BI492&lt;=1,I1199+I1200+I1201+I1203+I1204-0, 0)</f>
        <v>2.7600000000000002</v>
      </c>
      <c r="Y1206">
        <f>IF(Source!BI492=2,I1199+I1200+I1201+I1203+I1204-0, 0)</f>
        <v>0</v>
      </c>
      <c r="Z1206">
        <f>IF(Source!BI492=3,I1199+I1200+I1201+I1203+I1204-0, 0)</f>
        <v>0</v>
      </c>
      <c r="AA1206">
        <f>IF(Source!BI492=4,I1199+I1200+I1201+I1203+I1204,0)</f>
        <v>0</v>
      </c>
    </row>
    <row r="1208" spans="1:34" ht="30" x14ac:dyDescent="0.25">
      <c r="A1208" s="37" t="str">
        <f>CONCATENATE("Итого по подразделу: ",IF(Source!G495&lt;&gt;"Новый подраздел", Source!G495, ""))</f>
        <v>Итого по подразделу: Устройство оконного проема 1800х1800мм в центре навесной ж.б панели наружной стены</v>
      </c>
      <c r="B1208" s="37"/>
      <c r="C1208" s="37"/>
      <c r="D1208" s="37"/>
      <c r="E1208" s="37"/>
      <c r="F1208" s="37"/>
      <c r="G1208" s="37"/>
      <c r="H1208" s="35">
        <f>SUM(O1085:O1207)</f>
        <v>22662.709999999995</v>
      </c>
      <c r="I1208" s="36"/>
      <c r="J1208" s="35">
        <f>SUM(P1085:P1207)</f>
        <v>108615.34000000001</v>
      </c>
      <c r="K1208" s="36"/>
      <c r="AH1208" s="32" t="str">
        <f>CONCATENATE("Итого по подразделу: ",IF(Source!G495&lt;&gt;"Новый подраздел", Source!G495, ""))</f>
        <v>Итого по подразделу: Устройство оконного проема 1800х1800мм в центре навесной ж.б панели наружной стены</v>
      </c>
    </row>
    <row r="1209" spans="1:34" ht="15" hidden="1" x14ac:dyDescent="0.25">
      <c r="A1209" s="37" t="s">
        <v>1046</v>
      </c>
      <c r="B1209" s="37"/>
      <c r="C1209" s="37"/>
      <c r="D1209" s="37"/>
      <c r="E1209" s="37"/>
      <c r="F1209" s="37"/>
      <c r="G1209" s="37"/>
      <c r="H1209" s="35">
        <f>SUM(AC1085:AC1208)</f>
        <v>0</v>
      </c>
      <c r="I1209" s="36"/>
      <c r="J1209" s="35">
        <f>SUM(AD1085:AD1208)</f>
        <v>0</v>
      </c>
      <c r="K1209" s="36"/>
    </row>
    <row r="1211" spans="1:34" ht="16.5" x14ac:dyDescent="0.25">
      <c r="A1211" s="40" t="str">
        <f>CONCATENATE("Подраздел: ",IF(Source!G524&lt;&gt;"Новый подраздел", Source!G524, ""))</f>
        <v>Подраздел: Отмостка</v>
      </c>
      <c r="B1211" s="40"/>
      <c r="C1211" s="40"/>
      <c r="D1211" s="40"/>
      <c r="E1211" s="40"/>
      <c r="F1211" s="40"/>
      <c r="G1211" s="40"/>
      <c r="H1211" s="40"/>
      <c r="I1211" s="40"/>
      <c r="J1211" s="40"/>
      <c r="K1211" s="40"/>
    </row>
    <row r="1212" spans="1:34" ht="14.25" x14ac:dyDescent="0.2">
      <c r="C1212" s="31" t="str">
        <f>Source!G528</f>
        <v>Замена отмостки</v>
      </c>
    </row>
    <row r="1213" spans="1:34" ht="42.75" x14ac:dyDescent="0.2">
      <c r="A1213" s="21" t="str">
        <f>Source!E529</f>
        <v>110</v>
      </c>
      <c r="B1213" s="22" t="str">
        <f>Source!F529</f>
        <v>6.68-51-4</v>
      </c>
      <c r="C1213" s="22" t="str">
        <f>Source!G529</f>
        <v>Разборка покрытий и оснований асфальтобетонных</v>
      </c>
      <c r="D1213" s="23" t="str">
        <f>Source!H529</f>
        <v>100 м3 конструкций</v>
      </c>
      <c r="E1213" s="10">
        <f>Source!I529</f>
        <v>0.25600000000000001</v>
      </c>
      <c r="F1213" s="25"/>
      <c r="G1213" s="24"/>
      <c r="H1213" s="10"/>
      <c r="I1213" s="26"/>
      <c r="J1213" s="10"/>
      <c r="K1213" s="26"/>
      <c r="Q1213">
        <f>ROUND((Source!DN529/100)*ROUND((Source!AF529*Source!AV529)*Source!I529, 2), 2)</f>
        <v>345.7</v>
      </c>
      <c r="R1213">
        <f>Source!X529</f>
        <v>5771.33</v>
      </c>
      <c r="S1213">
        <f>ROUND((Source!DO529/100)*ROUND((Source!AF529*Source!AV529)*Source!I529, 2), 2)</f>
        <v>237.67</v>
      </c>
      <c r="T1213">
        <f>Source!Y529</f>
        <v>3526.93</v>
      </c>
      <c r="U1213">
        <f>ROUND((175/100)*ROUND((Source!AE529*Source!AV529)*Source!I529, 2), 2)</f>
        <v>329.39</v>
      </c>
      <c r="V1213">
        <f>ROUND((167/100)*ROUND(Source!CS529*Source!I529, 2), 2)</f>
        <v>314.33</v>
      </c>
    </row>
    <row r="1214" spans="1:34" ht="14.25" x14ac:dyDescent="0.2">
      <c r="A1214" s="21"/>
      <c r="B1214" s="22"/>
      <c r="C1214" s="22" t="s">
        <v>1036</v>
      </c>
      <c r="D1214" s="23"/>
      <c r="E1214" s="10"/>
      <c r="F1214" s="25">
        <f>Source!AO529</f>
        <v>1687.95</v>
      </c>
      <c r="G1214" s="24" t="str">
        <f>Source!DG529</f>
        <v/>
      </c>
      <c r="H1214" s="10">
        <f>Source!AV529</f>
        <v>1</v>
      </c>
      <c r="I1214" s="26">
        <f>ROUND((Source!AF529*Source!AV529)*Source!I529, 2)</f>
        <v>432.12</v>
      </c>
      <c r="J1214" s="10">
        <f>IF(Source!BA529&lt;&gt; 0, Source!BA529, 1)</f>
        <v>18.55</v>
      </c>
      <c r="K1214" s="26">
        <f>Source!S529</f>
        <v>8015.74</v>
      </c>
      <c r="W1214">
        <f>I1214</f>
        <v>432.12</v>
      </c>
    </row>
    <row r="1215" spans="1:34" ht="14.25" x14ac:dyDescent="0.2">
      <c r="A1215" s="21"/>
      <c r="B1215" s="22"/>
      <c r="C1215" s="22" t="s">
        <v>1037</v>
      </c>
      <c r="D1215" s="23"/>
      <c r="E1215" s="10"/>
      <c r="F1215" s="25">
        <f>Source!AM529</f>
        <v>2713.55</v>
      </c>
      <c r="G1215" s="24" t="str">
        <f>Source!DE529</f>
        <v/>
      </c>
      <c r="H1215" s="10">
        <f>Source!AV529</f>
        <v>1</v>
      </c>
      <c r="I1215" s="26">
        <f>ROUND((Source!AD529*Source!AV529)*Source!I529, 2)</f>
        <v>694.67</v>
      </c>
      <c r="J1215" s="10">
        <f>IF(Source!BB529&lt;&gt; 0, Source!BB529, 1)</f>
        <v>8.94</v>
      </c>
      <c r="K1215" s="26">
        <f>Source!Q529</f>
        <v>6210.34</v>
      </c>
    </row>
    <row r="1216" spans="1:34" ht="14.25" x14ac:dyDescent="0.2">
      <c r="A1216" s="21"/>
      <c r="B1216" s="22"/>
      <c r="C1216" s="22" t="s">
        <v>1038</v>
      </c>
      <c r="D1216" s="23"/>
      <c r="E1216" s="10"/>
      <c r="F1216" s="25">
        <f>Source!AN529</f>
        <v>735.23</v>
      </c>
      <c r="G1216" s="24" t="str">
        <f>Source!DF529</f>
        <v/>
      </c>
      <c r="H1216" s="10">
        <f>Source!AV529</f>
        <v>1</v>
      </c>
      <c r="I1216" s="27">
        <f>ROUND((Source!AE529*Source!AV529)*Source!I529, 2)</f>
        <v>188.22</v>
      </c>
      <c r="J1216" s="10">
        <f>IF(Source!BS529&lt;&gt; 0, Source!BS529, 1)</f>
        <v>1</v>
      </c>
      <c r="K1216" s="27">
        <f>Source!R529</f>
        <v>188.22</v>
      </c>
      <c r="W1216">
        <f>I1216</f>
        <v>188.22</v>
      </c>
    </row>
    <row r="1217" spans="1:27" ht="14.25" x14ac:dyDescent="0.2">
      <c r="A1217" s="21"/>
      <c r="B1217" s="22"/>
      <c r="C1217" s="22" t="s">
        <v>1040</v>
      </c>
      <c r="D1217" s="23" t="s">
        <v>1041</v>
      </c>
      <c r="E1217" s="10">
        <f>Source!DN529</f>
        <v>80</v>
      </c>
      <c r="F1217" s="25"/>
      <c r="G1217" s="24"/>
      <c r="H1217" s="10"/>
      <c r="I1217" s="26">
        <f>SUM(Q1213:Q1216)</f>
        <v>345.7</v>
      </c>
      <c r="J1217" s="10">
        <f>Source!BZ529</f>
        <v>72</v>
      </c>
      <c r="K1217" s="26">
        <f>SUM(R1213:R1216)</f>
        <v>5771.33</v>
      </c>
    </row>
    <row r="1218" spans="1:27" ht="14.25" x14ac:dyDescent="0.2">
      <c r="A1218" s="21"/>
      <c r="B1218" s="22"/>
      <c r="C1218" s="22" t="s">
        <v>1042</v>
      </c>
      <c r="D1218" s="23" t="s">
        <v>1041</v>
      </c>
      <c r="E1218" s="10">
        <f>Source!DO529</f>
        <v>55</v>
      </c>
      <c r="F1218" s="25"/>
      <c r="G1218" s="24"/>
      <c r="H1218" s="10"/>
      <c r="I1218" s="26">
        <f>SUM(S1213:S1217)</f>
        <v>237.67</v>
      </c>
      <c r="J1218" s="10">
        <f>Source!CA529</f>
        <v>44</v>
      </c>
      <c r="K1218" s="26">
        <f>SUM(T1213:T1217)</f>
        <v>3526.93</v>
      </c>
    </row>
    <row r="1219" spans="1:27" ht="14.25" x14ac:dyDescent="0.2">
      <c r="A1219" s="21"/>
      <c r="B1219" s="22"/>
      <c r="C1219" s="22" t="s">
        <v>1043</v>
      </c>
      <c r="D1219" s="23" t="s">
        <v>1041</v>
      </c>
      <c r="E1219" s="10">
        <f>175</f>
        <v>175</v>
      </c>
      <c r="F1219" s="25"/>
      <c r="G1219" s="24"/>
      <c r="H1219" s="10"/>
      <c r="I1219" s="26">
        <f>SUM(U1213:U1218)</f>
        <v>329.39</v>
      </c>
      <c r="J1219" s="10">
        <f>167</f>
        <v>167</v>
      </c>
      <c r="K1219" s="26">
        <f>SUM(V1213:V1218)</f>
        <v>314.33</v>
      </c>
    </row>
    <row r="1220" spans="1:27" ht="14.25" x14ac:dyDescent="0.2">
      <c r="A1220" s="21"/>
      <c r="B1220" s="22"/>
      <c r="C1220" s="22" t="s">
        <v>1044</v>
      </c>
      <c r="D1220" s="23" t="s">
        <v>1045</v>
      </c>
      <c r="E1220" s="10">
        <f>Source!AQ529</f>
        <v>155</v>
      </c>
      <c r="F1220" s="25"/>
      <c r="G1220" s="24" t="str">
        <f>Source!DI529</f>
        <v/>
      </c>
      <c r="H1220" s="10">
        <f>Source!AV529</f>
        <v>1</v>
      </c>
      <c r="I1220" s="26">
        <f>Source!U529</f>
        <v>39.68</v>
      </c>
      <c r="J1220" s="10"/>
      <c r="K1220" s="26"/>
    </row>
    <row r="1221" spans="1:27" ht="15" x14ac:dyDescent="0.25">
      <c r="A1221" s="30"/>
      <c r="B1221" s="30"/>
      <c r="C1221" s="30"/>
      <c r="D1221" s="30"/>
      <c r="E1221" s="30"/>
      <c r="F1221" s="30"/>
      <c r="G1221" s="30"/>
      <c r="H1221" s="39">
        <f>I1214+I1215+I1217+I1218+I1219</f>
        <v>2039.5500000000002</v>
      </c>
      <c r="I1221" s="39"/>
      <c r="J1221" s="39">
        <f>K1214+K1215+K1217+K1218+K1219</f>
        <v>23838.670000000002</v>
      </c>
      <c r="K1221" s="39"/>
      <c r="O1221" s="29">
        <f>I1214+I1215+I1217+I1218+I1219</f>
        <v>2039.5500000000002</v>
      </c>
      <c r="P1221" s="29">
        <f>K1214+K1215+K1217+K1218+K1219</f>
        <v>23838.670000000002</v>
      </c>
      <c r="X1221">
        <f>IF(Source!BI529&lt;=1,I1214+I1215+I1217+I1218+I1219-0, 0)</f>
        <v>2039.5500000000002</v>
      </c>
      <c r="Y1221">
        <f>IF(Source!BI529=2,I1214+I1215+I1217+I1218+I1219-0, 0)</f>
        <v>0</v>
      </c>
      <c r="Z1221">
        <f>IF(Source!BI529=3,I1214+I1215+I1217+I1218+I1219-0, 0)</f>
        <v>0</v>
      </c>
      <c r="AA1221">
        <f>IF(Source!BI529=4,I1214+I1215+I1217+I1218+I1219,0)</f>
        <v>0</v>
      </c>
    </row>
    <row r="1222" spans="1:27" ht="42.75" x14ac:dyDescent="0.2">
      <c r="A1222" s="21" t="str">
        <f>Source!E530</f>
        <v>111</v>
      </c>
      <c r="B1222" s="22" t="str">
        <f>Source!F530</f>
        <v>3.1-49-1</v>
      </c>
      <c r="C1222" s="22" t="str">
        <f>Source!G530</f>
        <v>Разработка грунта вручную с креплениями в траншеях шириной до 2 м глубиной до 2 м группа грунтов 1-3</v>
      </c>
      <c r="D1222" s="23" t="str">
        <f>Source!H530</f>
        <v>100 м3 грунта</v>
      </c>
      <c r="E1222" s="10">
        <f>Source!I530</f>
        <v>0.32</v>
      </c>
      <c r="F1222" s="25"/>
      <c r="G1222" s="24"/>
      <c r="H1222" s="10"/>
      <c r="I1222" s="26"/>
      <c r="J1222" s="10"/>
      <c r="K1222" s="26"/>
      <c r="Q1222">
        <f>ROUND((Source!DN530/100)*ROUND((Source!AF530*Source!AV530)*Source!I530, 2), 2)</f>
        <v>752.74</v>
      </c>
      <c r="R1222">
        <f>Source!X530</f>
        <v>11815.17</v>
      </c>
      <c r="S1222">
        <f>ROUND((Source!DO530/100)*ROUND((Source!AF530*Source!AV530)*Source!I530, 2), 2)</f>
        <v>554.22</v>
      </c>
      <c r="T1222">
        <f>Source!Y530</f>
        <v>6751.53</v>
      </c>
      <c r="U1222">
        <f>ROUND((175/100)*ROUND((Source!AE530*Source!AV530)*Source!I530, 2), 2)</f>
        <v>0</v>
      </c>
      <c r="V1222">
        <f>ROUND((167/100)*ROUND(Source!CS530*Source!I530, 2), 2)</f>
        <v>0</v>
      </c>
    </row>
    <row r="1223" spans="1:27" ht="14.25" x14ac:dyDescent="0.2">
      <c r="A1223" s="21"/>
      <c r="B1223" s="22"/>
      <c r="C1223" s="22" t="s">
        <v>1036</v>
      </c>
      <c r="D1223" s="23"/>
      <c r="E1223" s="10"/>
      <c r="F1223" s="25">
        <f>Source!AO530</f>
        <v>2584.9699999999998</v>
      </c>
      <c r="G1223" s="24" t="str">
        <f>Source!DG530</f>
        <v/>
      </c>
      <c r="H1223" s="10">
        <f>Source!AV530</f>
        <v>1</v>
      </c>
      <c r="I1223" s="26">
        <f>ROUND((Source!AF530*Source!AV530)*Source!I530, 2)</f>
        <v>827.19</v>
      </c>
      <c r="J1223" s="10">
        <f>IF(Source!BA530&lt;&gt; 0, Source!BA530, 1)</f>
        <v>18.55</v>
      </c>
      <c r="K1223" s="26">
        <f>Source!S530</f>
        <v>15344.38</v>
      </c>
      <c r="W1223">
        <f>I1223</f>
        <v>827.19</v>
      </c>
    </row>
    <row r="1224" spans="1:27" ht="14.25" x14ac:dyDescent="0.2">
      <c r="A1224" s="21"/>
      <c r="B1224" s="22"/>
      <c r="C1224" s="22" t="s">
        <v>1040</v>
      </c>
      <c r="D1224" s="23" t="s">
        <v>1041</v>
      </c>
      <c r="E1224" s="10">
        <f>Source!DN530</f>
        <v>91</v>
      </c>
      <c r="F1224" s="25"/>
      <c r="G1224" s="24"/>
      <c r="H1224" s="10"/>
      <c r="I1224" s="26">
        <f>SUM(Q1222:Q1223)</f>
        <v>752.74</v>
      </c>
      <c r="J1224" s="10">
        <f>Source!BZ530</f>
        <v>77</v>
      </c>
      <c r="K1224" s="26">
        <f>SUM(R1222:R1223)</f>
        <v>11815.17</v>
      </c>
    </row>
    <row r="1225" spans="1:27" ht="14.25" x14ac:dyDescent="0.2">
      <c r="A1225" s="21"/>
      <c r="B1225" s="22"/>
      <c r="C1225" s="22" t="s">
        <v>1042</v>
      </c>
      <c r="D1225" s="23" t="s">
        <v>1041</v>
      </c>
      <c r="E1225" s="10">
        <f>Source!DO530</f>
        <v>67</v>
      </c>
      <c r="F1225" s="25"/>
      <c r="G1225" s="24"/>
      <c r="H1225" s="10"/>
      <c r="I1225" s="26">
        <f>SUM(S1222:S1224)</f>
        <v>554.22</v>
      </c>
      <c r="J1225" s="10">
        <f>Source!CA530</f>
        <v>44</v>
      </c>
      <c r="K1225" s="26">
        <f>SUM(T1222:T1224)</f>
        <v>6751.53</v>
      </c>
    </row>
    <row r="1226" spans="1:27" ht="14.25" x14ac:dyDescent="0.2">
      <c r="A1226" s="21"/>
      <c r="B1226" s="22"/>
      <c r="C1226" s="22" t="s">
        <v>1044</v>
      </c>
      <c r="D1226" s="23" t="s">
        <v>1045</v>
      </c>
      <c r="E1226" s="10">
        <f>Source!AQ530</f>
        <v>222.65</v>
      </c>
      <c r="F1226" s="25"/>
      <c r="G1226" s="24" t="str">
        <f>Source!DI530</f>
        <v/>
      </c>
      <c r="H1226" s="10">
        <f>Source!AV530</f>
        <v>1</v>
      </c>
      <c r="I1226" s="26">
        <f>Source!U530</f>
        <v>71.248000000000005</v>
      </c>
      <c r="J1226" s="10"/>
      <c r="K1226" s="26"/>
    </row>
    <row r="1227" spans="1:27" ht="15" x14ac:dyDescent="0.25">
      <c r="A1227" s="30"/>
      <c r="B1227" s="30"/>
      <c r="C1227" s="30"/>
      <c r="D1227" s="30"/>
      <c r="E1227" s="30"/>
      <c r="F1227" s="30"/>
      <c r="G1227" s="30"/>
      <c r="H1227" s="39">
        <f>I1223+I1224+I1225</f>
        <v>2134.15</v>
      </c>
      <c r="I1227" s="39"/>
      <c r="J1227" s="39">
        <f>K1223+K1224+K1225</f>
        <v>33911.08</v>
      </c>
      <c r="K1227" s="39"/>
      <c r="O1227" s="29">
        <f>I1223+I1224+I1225</f>
        <v>2134.15</v>
      </c>
      <c r="P1227" s="29">
        <f>K1223+K1224+K1225</f>
        <v>33911.08</v>
      </c>
      <c r="X1227">
        <f>IF(Source!BI530&lt;=1,I1223+I1224+I1225-0, 0)</f>
        <v>2134.15</v>
      </c>
      <c r="Y1227">
        <f>IF(Source!BI530=2,I1223+I1224+I1225-0, 0)</f>
        <v>0</v>
      </c>
      <c r="Z1227">
        <f>IF(Source!BI530=3,I1223+I1224+I1225-0, 0)</f>
        <v>0</v>
      </c>
      <c r="AA1227">
        <f>IF(Source!BI530=4,I1223+I1224+I1225,0)</f>
        <v>0</v>
      </c>
    </row>
    <row r="1228" spans="1:27" ht="42.75" x14ac:dyDescent="0.2">
      <c r="A1228" s="21" t="str">
        <f>Source!E531</f>
        <v>112</v>
      </c>
      <c r="B1228" s="22" t="str">
        <f>Source!F531</f>
        <v>6.68-51-2</v>
      </c>
      <c r="C1228" s="22" t="str">
        <f>Source!G531</f>
        <v>Разборка покрытий и оснований щебеночных</v>
      </c>
      <c r="D1228" s="23" t="str">
        <f>Source!H531</f>
        <v>100 м3 конструкций</v>
      </c>
      <c r="E1228" s="10">
        <f>Source!I531</f>
        <v>0.32</v>
      </c>
      <c r="F1228" s="25"/>
      <c r="G1228" s="24"/>
      <c r="H1228" s="10"/>
      <c r="I1228" s="26"/>
      <c r="J1228" s="10"/>
      <c r="K1228" s="26"/>
      <c r="Q1228">
        <f>ROUND((Source!DN531/100)*ROUND((Source!AF531*Source!AV531)*Source!I531, 2), 2)</f>
        <v>28.25</v>
      </c>
      <c r="R1228">
        <f>Source!X531</f>
        <v>471.54</v>
      </c>
      <c r="S1228">
        <f>ROUND((Source!DO531/100)*ROUND((Source!AF531*Source!AV531)*Source!I531, 2), 2)</f>
        <v>19.420000000000002</v>
      </c>
      <c r="T1228">
        <f>Source!Y531</f>
        <v>288.16000000000003</v>
      </c>
      <c r="U1228">
        <f>ROUND((175/100)*ROUND((Source!AE531*Source!AV531)*Source!I531, 2), 2)</f>
        <v>45.69</v>
      </c>
      <c r="V1228">
        <f>ROUND((167/100)*ROUND(Source!CS531*Source!I531, 2), 2)</f>
        <v>43.6</v>
      </c>
    </row>
    <row r="1229" spans="1:27" ht="14.25" x14ac:dyDescent="0.2">
      <c r="A1229" s="21"/>
      <c r="B1229" s="22"/>
      <c r="C1229" s="22" t="s">
        <v>1036</v>
      </c>
      <c r="D1229" s="23"/>
      <c r="E1229" s="10"/>
      <c r="F1229" s="25">
        <f>Source!AO531</f>
        <v>110.33</v>
      </c>
      <c r="G1229" s="24" t="str">
        <f>Source!DG531</f>
        <v/>
      </c>
      <c r="H1229" s="10">
        <f>Source!AV531</f>
        <v>1</v>
      </c>
      <c r="I1229" s="26">
        <f>ROUND((Source!AF531*Source!AV531)*Source!I531, 2)</f>
        <v>35.31</v>
      </c>
      <c r="J1229" s="10">
        <f>IF(Source!BA531&lt;&gt; 0, Source!BA531, 1)</f>
        <v>18.55</v>
      </c>
      <c r="K1229" s="26">
        <f>Source!S531</f>
        <v>654.91999999999996</v>
      </c>
      <c r="W1229">
        <f>I1229</f>
        <v>35.31</v>
      </c>
    </row>
    <row r="1230" spans="1:27" ht="14.25" x14ac:dyDescent="0.2">
      <c r="A1230" s="21"/>
      <c r="B1230" s="22"/>
      <c r="C1230" s="22" t="s">
        <v>1037</v>
      </c>
      <c r="D1230" s="23"/>
      <c r="E1230" s="10"/>
      <c r="F1230" s="25">
        <f>Source!AM531</f>
        <v>402.43</v>
      </c>
      <c r="G1230" s="24" t="str">
        <f>Source!DE531</f>
        <v/>
      </c>
      <c r="H1230" s="10">
        <f>Source!AV531</f>
        <v>1</v>
      </c>
      <c r="I1230" s="26">
        <f>ROUND((Source!AD531*Source!AV531)*Source!I531, 2)</f>
        <v>128.78</v>
      </c>
      <c r="J1230" s="10">
        <f>IF(Source!BB531&lt;&gt; 0, Source!BB531, 1)</f>
        <v>8.9600000000000009</v>
      </c>
      <c r="K1230" s="26">
        <f>Source!Q531</f>
        <v>1153.8499999999999</v>
      </c>
    </row>
    <row r="1231" spans="1:27" ht="14.25" x14ac:dyDescent="0.2">
      <c r="A1231" s="21"/>
      <c r="B1231" s="22"/>
      <c r="C1231" s="22" t="s">
        <v>1038</v>
      </c>
      <c r="D1231" s="23"/>
      <c r="E1231" s="10"/>
      <c r="F1231" s="25">
        <f>Source!AN531</f>
        <v>81.58</v>
      </c>
      <c r="G1231" s="24" t="str">
        <f>Source!DF531</f>
        <v/>
      </c>
      <c r="H1231" s="10">
        <f>Source!AV531</f>
        <v>1</v>
      </c>
      <c r="I1231" s="27">
        <f>ROUND((Source!AE531*Source!AV531)*Source!I531, 2)</f>
        <v>26.11</v>
      </c>
      <c r="J1231" s="10">
        <f>IF(Source!BS531&lt;&gt; 0, Source!BS531, 1)</f>
        <v>1</v>
      </c>
      <c r="K1231" s="27">
        <f>Source!R531</f>
        <v>26.11</v>
      </c>
      <c r="W1231">
        <f>I1231</f>
        <v>26.11</v>
      </c>
    </row>
    <row r="1232" spans="1:27" ht="14.25" x14ac:dyDescent="0.2">
      <c r="A1232" s="21"/>
      <c r="B1232" s="22"/>
      <c r="C1232" s="22" t="s">
        <v>1040</v>
      </c>
      <c r="D1232" s="23" t="s">
        <v>1041</v>
      </c>
      <c r="E1232" s="10">
        <f>Source!DN531</f>
        <v>80</v>
      </c>
      <c r="F1232" s="25"/>
      <c r="G1232" s="24"/>
      <c r="H1232" s="10"/>
      <c r="I1232" s="26">
        <f>SUM(Q1228:Q1231)</f>
        <v>28.25</v>
      </c>
      <c r="J1232" s="10">
        <f>Source!BZ531</f>
        <v>72</v>
      </c>
      <c r="K1232" s="26">
        <f>SUM(R1228:R1231)</f>
        <v>471.54</v>
      </c>
    </row>
    <row r="1233" spans="1:27" ht="14.25" x14ac:dyDescent="0.2">
      <c r="A1233" s="21"/>
      <c r="B1233" s="22"/>
      <c r="C1233" s="22" t="s">
        <v>1042</v>
      </c>
      <c r="D1233" s="23" t="s">
        <v>1041</v>
      </c>
      <c r="E1233" s="10">
        <f>Source!DO531</f>
        <v>55</v>
      </c>
      <c r="F1233" s="25"/>
      <c r="G1233" s="24"/>
      <c r="H1233" s="10"/>
      <c r="I1233" s="26">
        <f>SUM(S1228:S1232)</f>
        <v>19.420000000000002</v>
      </c>
      <c r="J1233" s="10">
        <f>Source!CA531</f>
        <v>44</v>
      </c>
      <c r="K1233" s="26">
        <f>SUM(T1228:T1232)</f>
        <v>288.16000000000003</v>
      </c>
    </row>
    <row r="1234" spans="1:27" ht="14.25" x14ac:dyDescent="0.2">
      <c r="A1234" s="21"/>
      <c r="B1234" s="22"/>
      <c r="C1234" s="22" t="s">
        <v>1043</v>
      </c>
      <c r="D1234" s="23" t="s">
        <v>1041</v>
      </c>
      <c r="E1234" s="10">
        <f>175</f>
        <v>175</v>
      </c>
      <c r="F1234" s="25"/>
      <c r="G1234" s="24"/>
      <c r="H1234" s="10"/>
      <c r="I1234" s="26">
        <f>SUM(U1228:U1233)</f>
        <v>45.69</v>
      </c>
      <c r="J1234" s="10">
        <f>167</f>
        <v>167</v>
      </c>
      <c r="K1234" s="26">
        <f>SUM(V1228:V1233)</f>
        <v>43.6</v>
      </c>
    </row>
    <row r="1235" spans="1:27" ht="14.25" x14ac:dyDescent="0.2">
      <c r="A1235" s="21"/>
      <c r="B1235" s="22"/>
      <c r="C1235" s="22" t="s">
        <v>1044</v>
      </c>
      <c r="D1235" s="23" t="s">
        <v>1045</v>
      </c>
      <c r="E1235" s="10">
        <f>Source!AQ531</f>
        <v>11.7</v>
      </c>
      <c r="F1235" s="25"/>
      <c r="G1235" s="24" t="str">
        <f>Source!DI531</f>
        <v/>
      </c>
      <c r="H1235" s="10">
        <f>Source!AV531</f>
        <v>1</v>
      </c>
      <c r="I1235" s="26">
        <f>Source!U531</f>
        <v>3.7439999999999998</v>
      </c>
      <c r="J1235" s="10"/>
      <c r="K1235" s="26"/>
    </row>
    <row r="1236" spans="1:27" ht="15" x14ac:dyDescent="0.25">
      <c r="A1236" s="30"/>
      <c r="B1236" s="30"/>
      <c r="C1236" s="30"/>
      <c r="D1236" s="30"/>
      <c r="E1236" s="30"/>
      <c r="F1236" s="30"/>
      <c r="G1236" s="30"/>
      <c r="H1236" s="39">
        <f>I1229+I1230+I1232+I1233+I1234</f>
        <v>257.45</v>
      </c>
      <c r="I1236" s="39"/>
      <c r="J1236" s="39">
        <f>K1229+K1230+K1232+K1233+K1234</f>
        <v>2612.0699999999997</v>
      </c>
      <c r="K1236" s="39"/>
      <c r="O1236" s="29">
        <f>I1229+I1230+I1232+I1233+I1234</f>
        <v>257.45</v>
      </c>
      <c r="P1236" s="29">
        <f>K1229+K1230+K1232+K1233+K1234</f>
        <v>2612.0699999999997</v>
      </c>
      <c r="X1236">
        <f>IF(Source!BI531&lt;=1,I1229+I1230+I1232+I1233+I1234-0, 0)</f>
        <v>257.45</v>
      </c>
      <c r="Y1236">
        <f>IF(Source!BI531=2,I1229+I1230+I1232+I1233+I1234-0, 0)</f>
        <v>0</v>
      </c>
      <c r="Z1236">
        <f>IF(Source!BI531=3,I1229+I1230+I1232+I1233+I1234-0, 0)</f>
        <v>0</v>
      </c>
      <c r="AA1236">
        <f>IF(Source!BI531=4,I1229+I1230+I1232+I1233+I1234,0)</f>
        <v>0</v>
      </c>
    </row>
    <row r="1237" spans="1:27" ht="28.5" x14ac:dyDescent="0.2">
      <c r="A1237" s="21" t="str">
        <f>Source!E532</f>
        <v>113</v>
      </c>
      <c r="B1237" s="22" t="str">
        <f>Source!F532</f>
        <v>6.51-6-1</v>
      </c>
      <c r="C1237" s="22" t="str">
        <f>Source!G532</f>
        <v>Погрузка грунта вручную в автомобили-самосвалы с выгрузкой</v>
      </c>
      <c r="D1237" s="23" t="str">
        <f>Source!H532</f>
        <v>100 м3 грунта</v>
      </c>
      <c r="E1237" s="10">
        <f>Source!I532</f>
        <v>0.32</v>
      </c>
      <c r="F1237" s="25"/>
      <c r="G1237" s="24"/>
      <c r="H1237" s="10"/>
      <c r="I1237" s="26"/>
      <c r="J1237" s="10"/>
      <c r="K1237" s="26"/>
      <c r="Q1237">
        <f>ROUND((Source!DN532/100)*ROUND((Source!AF532*Source!AV532)*Source!I532, 2), 2)</f>
        <v>231.54</v>
      </c>
      <c r="R1237">
        <f>Source!X532</f>
        <v>3634.36</v>
      </c>
      <c r="S1237">
        <f>ROUND((Source!DO532/100)*ROUND((Source!AF532*Source!AV532)*Source!I532, 2), 2)</f>
        <v>170.47</v>
      </c>
      <c r="T1237">
        <f>Source!Y532</f>
        <v>2076.7800000000002</v>
      </c>
      <c r="U1237">
        <f>ROUND((175/100)*ROUND((Source!AE532*Source!AV532)*Source!I532, 2), 2)</f>
        <v>0</v>
      </c>
      <c r="V1237">
        <f>ROUND((167/100)*ROUND(Source!CS532*Source!I532, 2), 2)</f>
        <v>0</v>
      </c>
    </row>
    <row r="1238" spans="1:27" ht="14.25" x14ac:dyDescent="0.2">
      <c r="A1238" s="21"/>
      <c r="B1238" s="22"/>
      <c r="C1238" s="22" t="s">
        <v>1036</v>
      </c>
      <c r="D1238" s="23"/>
      <c r="E1238" s="10"/>
      <c r="F1238" s="25">
        <f>Source!AO532</f>
        <v>795.14</v>
      </c>
      <c r="G1238" s="24" t="str">
        <f>Source!DG532</f>
        <v/>
      </c>
      <c r="H1238" s="10">
        <f>Source!AV532</f>
        <v>1</v>
      </c>
      <c r="I1238" s="26">
        <f>ROUND((Source!AF532*Source!AV532)*Source!I532, 2)</f>
        <v>254.44</v>
      </c>
      <c r="J1238" s="10">
        <f>IF(Source!BA532&lt;&gt; 0, Source!BA532, 1)</f>
        <v>18.55</v>
      </c>
      <c r="K1238" s="26">
        <f>Source!S532</f>
        <v>4719.95</v>
      </c>
      <c r="W1238">
        <f>I1238</f>
        <v>254.44</v>
      </c>
    </row>
    <row r="1239" spans="1:27" ht="14.25" x14ac:dyDescent="0.2">
      <c r="A1239" s="21"/>
      <c r="B1239" s="22"/>
      <c r="C1239" s="22" t="s">
        <v>1040</v>
      </c>
      <c r="D1239" s="23" t="s">
        <v>1041</v>
      </c>
      <c r="E1239" s="10">
        <f>Source!DN532</f>
        <v>91</v>
      </c>
      <c r="F1239" s="25"/>
      <c r="G1239" s="24"/>
      <c r="H1239" s="10"/>
      <c r="I1239" s="26">
        <f>SUM(Q1237:Q1238)</f>
        <v>231.54</v>
      </c>
      <c r="J1239" s="10">
        <f>Source!BZ532</f>
        <v>77</v>
      </c>
      <c r="K1239" s="26">
        <f>SUM(R1237:R1238)</f>
        <v>3634.36</v>
      </c>
    </row>
    <row r="1240" spans="1:27" ht="14.25" x14ac:dyDescent="0.2">
      <c r="A1240" s="21"/>
      <c r="B1240" s="22"/>
      <c r="C1240" s="22" t="s">
        <v>1042</v>
      </c>
      <c r="D1240" s="23" t="s">
        <v>1041</v>
      </c>
      <c r="E1240" s="10">
        <f>Source!DO532</f>
        <v>67</v>
      </c>
      <c r="F1240" s="25"/>
      <c r="G1240" s="24"/>
      <c r="H1240" s="10"/>
      <c r="I1240" s="26">
        <f>SUM(S1237:S1239)</f>
        <v>170.47</v>
      </c>
      <c r="J1240" s="10">
        <f>Source!CA532</f>
        <v>44</v>
      </c>
      <c r="K1240" s="26">
        <f>SUM(T1237:T1239)</f>
        <v>2076.7800000000002</v>
      </c>
    </row>
    <row r="1241" spans="1:27" ht="14.25" x14ac:dyDescent="0.2">
      <c r="A1241" s="21"/>
      <c r="B1241" s="22"/>
      <c r="C1241" s="22" t="s">
        <v>1044</v>
      </c>
      <c r="D1241" s="23" t="s">
        <v>1045</v>
      </c>
      <c r="E1241" s="10">
        <f>Source!AQ532</f>
        <v>83</v>
      </c>
      <c r="F1241" s="25"/>
      <c r="G1241" s="24" t="str">
        <f>Source!DI532</f>
        <v/>
      </c>
      <c r="H1241" s="10">
        <f>Source!AV532</f>
        <v>1</v>
      </c>
      <c r="I1241" s="26">
        <f>Source!U532</f>
        <v>26.560000000000002</v>
      </c>
      <c r="J1241" s="10"/>
      <c r="K1241" s="26"/>
    </row>
    <row r="1242" spans="1:27" ht="15" x14ac:dyDescent="0.25">
      <c r="A1242" s="30"/>
      <c r="B1242" s="30"/>
      <c r="C1242" s="30"/>
      <c r="D1242" s="30"/>
      <c r="E1242" s="30"/>
      <c r="F1242" s="30"/>
      <c r="G1242" s="30"/>
      <c r="H1242" s="39">
        <f>I1238+I1239+I1240</f>
        <v>656.45</v>
      </c>
      <c r="I1242" s="39"/>
      <c r="J1242" s="39">
        <f>K1238+K1239+K1240</f>
        <v>10431.09</v>
      </c>
      <c r="K1242" s="39"/>
      <c r="O1242" s="29">
        <f>I1238+I1239+I1240</f>
        <v>656.45</v>
      </c>
      <c r="P1242" s="29">
        <f>K1238+K1239+K1240</f>
        <v>10431.09</v>
      </c>
      <c r="X1242">
        <f>IF(Source!BI532&lt;=1,I1238+I1239+I1240-0, 0)</f>
        <v>656.45</v>
      </c>
      <c r="Y1242">
        <f>IF(Source!BI532=2,I1238+I1239+I1240-0, 0)</f>
        <v>0</v>
      </c>
      <c r="Z1242">
        <f>IF(Source!BI532=3,I1238+I1239+I1240-0, 0)</f>
        <v>0</v>
      </c>
      <c r="AA1242">
        <f>IF(Source!BI532=4,I1238+I1239+I1240,0)</f>
        <v>0</v>
      </c>
    </row>
    <row r="1243" spans="1:27" ht="42.75" x14ac:dyDescent="0.2">
      <c r="A1243" s="21" t="str">
        <f>Source!E533</f>
        <v>114</v>
      </c>
      <c r="B1243" s="22" t="str">
        <f>Source!F533</f>
        <v>15.1-1-1</v>
      </c>
      <c r="C1243" s="22" t="str">
        <f>Source!G533</f>
        <v>Перевозка грунта с I по V группы на расстояние 1 км автосамосвалами грузоподъемностью до 10 т</v>
      </c>
      <c r="D1243" s="23" t="str">
        <f>Source!H533</f>
        <v>1 м3</v>
      </c>
      <c r="E1243" s="10">
        <f>Source!I533</f>
        <v>32</v>
      </c>
      <c r="F1243" s="25"/>
      <c r="G1243" s="24"/>
      <c r="H1243" s="10"/>
      <c r="I1243" s="26"/>
      <c r="J1243" s="10"/>
      <c r="K1243" s="26"/>
      <c r="Q1243">
        <f>ROUND((Source!DN533/100)*ROUND((Source!AF533*Source!AV533)*Source!I533, 2), 2)</f>
        <v>0</v>
      </c>
      <c r="R1243">
        <f>Source!X533</f>
        <v>0</v>
      </c>
      <c r="S1243">
        <f>ROUND((Source!DO533/100)*ROUND((Source!AF533*Source!AV533)*Source!I533, 2), 2)</f>
        <v>0</v>
      </c>
      <c r="T1243">
        <f>Source!Y533</f>
        <v>0</v>
      </c>
      <c r="U1243">
        <f>ROUND((175/100)*ROUND((Source!AE533*Source!AV533)*Source!I533, 2), 2)</f>
        <v>0</v>
      </c>
      <c r="V1243">
        <f>ROUND((167/100)*ROUND(Source!CS533*Source!I533, 2), 2)</f>
        <v>0</v>
      </c>
    </row>
    <row r="1244" spans="1:27" ht="14.25" x14ac:dyDescent="0.2">
      <c r="A1244" s="21"/>
      <c r="B1244" s="22"/>
      <c r="C1244" s="22" t="s">
        <v>1037</v>
      </c>
      <c r="D1244" s="23"/>
      <c r="E1244" s="10"/>
      <c r="F1244" s="25">
        <f>Source!AM533</f>
        <v>7.9</v>
      </c>
      <c r="G1244" s="24" t="str">
        <f>Source!DE533</f>
        <v/>
      </c>
      <c r="H1244" s="10">
        <f>Source!AV533</f>
        <v>1</v>
      </c>
      <c r="I1244" s="26">
        <f>ROUND((Source!AD533*Source!AV533)*Source!I533, 2)</f>
        <v>252.8</v>
      </c>
      <c r="J1244" s="10">
        <f>IF(Source!BB533&lt;&gt; 0, Source!BB533, 1)</f>
        <v>9.25</v>
      </c>
      <c r="K1244" s="26">
        <f>Source!Q533</f>
        <v>2338.4</v>
      </c>
    </row>
    <row r="1245" spans="1:27" ht="15" x14ac:dyDescent="0.25">
      <c r="A1245" s="30"/>
      <c r="B1245" s="30"/>
      <c r="C1245" s="30"/>
      <c r="D1245" s="30"/>
      <c r="E1245" s="30"/>
      <c r="F1245" s="30"/>
      <c r="G1245" s="30"/>
      <c r="H1245" s="39">
        <f>I1244</f>
        <v>252.8</v>
      </c>
      <c r="I1245" s="39"/>
      <c r="J1245" s="39">
        <f>K1244</f>
        <v>2338.4</v>
      </c>
      <c r="K1245" s="39"/>
      <c r="O1245" s="29">
        <f>I1244</f>
        <v>252.8</v>
      </c>
      <c r="P1245" s="29">
        <f>K1244</f>
        <v>2338.4</v>
      </c>
      <c r="X1245">
        <f>IF(Source!BI533&lt;=1,I1244-0, 0)</f>
        <v>0</v>
      </c>
      <c r="Y1245">
        <f>IF(Source!BI533=2,I1244-0, 0)</f>
        <v>0</v>
      </c>
      <c r="Z1245">
        <f>IF(Source!BI533=3,I1244-0, 0)</f>
        <v>0</v>
      </c>
      <c r="AA1245">
        <f>IF(Source!BI533=4,I1244,0)</f>
        <v>252.8</v>
      </c>
    </row>
    <row r="1246" spans="1:27" ht="42.75" x14ac:dyDescent="0.2">
      <c r="A1246" s="21" t="str">
        <f>Source!E534</f>
        <v>115</v>
      </c>
      <c r="B1246" s="22" t="str">
        <f>Source!F534</f>
        <v>3.8-47-1</v>
      </c>
      <c r="C1246" s="22" t="str">
        <f>Source!G534</f>
        <v>Устройство систем дренажа типа "Дельта", защитная система дренажа полов</v>
      </c>
      <c r="D1246" s="23" t="str">
        <f>Source!H534</f>
        <v>100 м2</v>
      </c>
      <c r="E1246" s="10">
        <f>Source!I534</f>
        <v>3.2</v>
      </c>
      <c r="F1246" s="25"/>
      <c r="G1246" s="24"/>
      <c r="H1246" s="10"/>
      <c r="I1246" s="26"/>
      <c r="J1246" s="10"/>
      <c r="K1246" s="26"/>
      <c r="Q1246">
        <f>ROUND((Source!DN534/100)*ROUND((Source!AF534*Source!AV534)*Source!I534, 2), 2)</f>
        <v>511.09</v>
      </c>
      <c r="R1246">
        <f>Source!X534</f>
        <v>8022.21</v>
      </c>
      <c r="S1246">
        <f>ROUND((Source!DO534/100)*ROUND((Source!AF534*Source!AV534)*Source!I534, 2), 2)</f>
        <v>393.15</v>
      </c>
      <c r="T1246">
        <f>Source!Y534</f>
        <v>4584.12</v>
      </c>
      <c r="U1246">
        <f>ROUND((175/100)*ROUND((Source!AE534*Source!AV534)*Source!I534, 2), 2)</f>
        <v>2.0299999999999998</v>
      </c>
      <c r="V1246">
        <f>ROUND((167/100)*ROUND(Source!CS534*Source!I534, 2), 2)</f>
        <v>1.94</v>
      </c>
    </row>
    <row r="1247" spans="1:27" ht="14.25" x14ac:dyDescent="0.2">
      <c r="A1247" s="21"/>
      <c r="B1247" s="22"/>
      <c r="C1247" s="22" t="s">
        <v>1036</v>
      </c>
      <c r="D1247" s="23"/>
      <c r="E1247" s="10"/>
      <c r="F1247" s="25">
        <f>Source!AO534</f>
        <v>152.62</v>
      </c>
      <c r="G1247" s="24" t="str">
        <f>Source!DG534</f>
        <v>*1,15</v>
      </c>
      <c r="H1247" s="10">
        <f>Source!AV534</f>
        <v>1</v>
      </c>
      <c r="I1247" s="26">
        <f>ROUND((Source!AF534*Source!AV534)*Source!I534, 2)</f>
        <v>561.64</v>
      </c>
      <c r="J1247" s="10">
        <f>IF(Source!BA534&lt;&gt; 0, Source!BA534, 1)</f>
        <v>18.55</v>
      </c>
      <c r="K1247" s="26">
        <f>Source!S534</f>
        <v>10418.450000000001</v>
      </c>
      <c r="W1247">
        <f>I1247</f>
        <v>561.64</v>
      </c>
    </row>
    <row r="1248" spans="1:27" ht="14.25" x14ac:dyDescent="0.2">
      <c r="A1248" s="21"/>
      <c r="B1248" s="22"/>
      <c r="C1248" s="22" t="s">
        <v>1037</v>
      </c>
      <c r="D1248" s="23"/>
      <c r="E1248" s="10"/>
      <c r="F1248" s="25">
        <f>Source!AM534</f>
        <v>1.54</v>
      </c>
      <c r="G1248" s="24" t="str">
        <f>Source!DE534</f>
        <v>*1,25</v>
      </c>
      <c r="H1248" s="10">
        <f>Source!AV534</f>
        <v>1</v>
      </c>
      <c r="I1248" s="26">
        <f>ROUND((Source!AD534*Source!AV534)*Source!I534, 2)</f>
        <v>6.16</v>
      </c>
      <c r="J1248" s="10">
        <f>IF(Source!BB534&lt;&gt; 0, Source!BB534, 1)</f>
        <v>7.54</v>
      </c>
      <c r="K1248" s="26">
        <f>Source!Q534</f>
        <v>46.45</v>
      </c>
    </row>
    <row r="1249" spans="1:27" ht="14.25" x14ac:dyDescent="0.2">
      <c r="A1249" s="21"/>
      <c r="B1249" s="22"/>
      <c r="C1249" s="22" t="s">
        <v>1038</v>
      </c>
      <c r="D1249" s="23"/>
      <c r="E1249" s="10"/>
      <c r="F1249" s="25">
        <f>Source!AN534</f>
        <v>0.28999999999999998</v>
      </c>
      <c r="G1249" s="24" t="str">
        <f>Source!DF534</f>
        <v>*1,25</v>
      </c>
      <c r="H1249" s="10">
        <f>Source!AV534</f>
        <v>1</v>
      </c>
      <c r="I1249" s="27">
        <f>ROUND((Source!AE534*Source!AV534)*Source!I534, 2)</f>
        <v>1.1599999999999999</v>
      </c>
      <c r="J1249" s="10">
        <f>IF(Source!BS534&lt;&gt; 0, Source!BS534, 1)</f>
        <v>1</v>
      </c>
      <c r="K1249" s="27">
        <f>Source!R534</f>
        <v>1.1599999999999999</v>
      </c>
      <c r="W1249">
        <f>I1249</f>
        <v>1.1599999999999999</v>
      </c>
    </row>
    <row r="1250" spans="1:27" ht="99.75" x14ac:dyDescent="0.2">
      <c r="A1250" s="21" t="str">
        <f>Source!E535</f>
        <v>115,1</v>
      </c>
      <c r="B1250" s="22" t="str">
        <f>Source!F535</f>
        <v>1.1-1-2860</v>
      </c>
      <c r="C1250" s="22" t="str">
        <f>Source!G535</f>
        <v>Пленка (мембрана) поливинилхлоридная декоративная с акриловым напылением, армированная полиэфирной сеткой для облицовочных и гидроизоляционных работ, марка "Alkorplan 2000", толщина 1,5 мм</v>
      </c>
      <c r="D1250" s="23" t="str">
        <f>Source!H535</f>
        <v>м2</v>
      </c>
      <c r="E1250" s="10">
        <f>Source!I535</f>
        <v>384</v>
      </c>
      <c r="F1250" s="25">
        <f>Source!AK535</f>
        <v>253.32</v>
      </c>
      <c r="G1250" s="28" t="s">
        <v>3</v>
      </c>
      <c r="H1250" s="10">
        <f>Source!AW535</f>
        <v>1</v>
      </c>
      <c r="I1250" s="26">
        <f>ROUND((Source!AC535*Source!AW535)*Source!I535, 2)+ROUND((Source!AD535*Source!AV535)*Source!I535, 2)+ROUND((Source!AF535*Source!AV535)*Source!I535, 2)</f>
        <v>97274.880000000005</v>
      </c>
      <c r="J1250" s="10">
        <f>IF(Source!BC535&lt;&gt; 0, Source!BC535, 1)</f>
        <v>6.45</v>
      </c>
      <c r="K1250" s="26">
        <f>Source!O535</f>
        <v>627422.98</v>
      </c>
      <c r="Q1250">
        <f>ROUND((Source!DN535/100)*ROUND((Source!AF535*Source!AV535)*Source!I535, 2), 2)</f>
        <v>0</v>
      </c>
      <c r="R1250">
        <f>Source!X535</f>
        <v>0</v>
      </c>
      <c r="S1250">
        <f>ROUND((Source!DO535/100)*ROUND((Source!AF535*Source!AV535)*Source!I535, 2), 2)</f>
        <v>0</v>
      </c>
      <c r="T1250">
        <f>Source!Y535</f>
        <v>0</v>
      </c>
      <c r="U1250">
        <f>ROUND((175/100)*ROUND((Source!AE535*Source!AV535)*Source!I535, 2), 2)</f>
        <v>0</v>
      </c>
      <c r="V1250">
        <f>ROUND((167/100)*ROUND(Source!CS535*Source!I535, 2), 2)</f>
        <v>0</v>
      </c>
      <c r="X1250">
        <f>IF(Source!BI535&lt;=1,I1250, 0)</f>
        <v>97274.880000000005</v>
      </c>
      <c r="Y1250">
        <f>IF(Source!BI535=2,I1250, 0)</f>
        <v>0</v>
      </c>
      <c r="Z1250">
        <f>IF(Source!BI535=3,I1250, 0)</f>
        <v>0</v>
      </c>
      <c r="AA1250">
        <f>IF(Source!BI535=4,I1250, 0)</f>
        <v>0</v>
      </c>
    </row>
    <row r="1251" spans="1:27" ht="14.25" x14ac:dyDescent="0.2">
      <c r="A1251" s="21"/>
      <c r="B1251" s="22"/>
      <c r="C1251" s="22" t="s">
        <v>1040</v>
      </c>
      <c r="D1251" s="23" t="s">
        <v>1041</v>
      </c>
      <c r="E1251" s="10">
        <f>Source!DN534</f>
        <v>91</v>
      </c>
      <c r="F1251" s="25"/>
      <c r="G1251" s="24"/>
      <c r="H1251" s="10"/>
      <c r="I1251" s="26">
        <f>SUM(Q1246:Q1250)</f>
        <v>511.09</v>
      </c>
      <c r="J1251" s="10">
        <f>Source!BZ534</f>
        <v>77</v>
      </c>
      <c r="K1251" s="26">
        <f>SUM(R1246:R1250)</f>
        <v>8022.21</v>
      </c>
    </row>
    <row r="1252" spans="1:27" ht="14.25" x14ac:dyDescent="0.2">
      <c r="A1252" s="21"/>
      <c r="B1252" s="22"/>
      <c r="C1252" s="22" t="s">
        <v>1042</v>
      </c>
      <c r="D1252" s="23" t="s">
        <v>1041</v>
      </c>
      <c r="E1252" s="10">
        <f>Source!DO534</f>
        <v>70</v>
      </c>
      <c r="F1252" s="25"/>
      <c r="G1252" s="24"/>
      <c r="H1252" s="10"/>
      <c r="I1252" s="26">
        <f>SUM(S1246:S1251)</f>
        <v>393.15</v>
      </c>
      <c r="J1252" s="10">
        <f>Source!CA534</f>
        <v>44</v>
      </c>
      <c r="K1252" s="26">
        <f>SUM(T1246:T1251)</f>
        <v>4584.12</v>
      </c>
    </row>
    <row r="1253" spans="1:27" ht="14.25" x14ac:dyDescent="0.2">
      <c r="A1253" s="21"/>
      <c r="B1253" s="22"/>
      <c r="C1253" s="22" t="s">
        <v>1043</v>
      </c>
      <c r="D1253" s="23" t="s">
        <v>1041</v>
      </c>
      <c r="E1253" s="10">
        <f>175</f>
        <v>175</v>
      </c>
      <c r="F1253" s="25"/>
      <c r="G1253" s="24"/>
      <c r="H1253" s="10"/>
      <c r="I1253" s="26">
        <f>SUM(U1246:U1252)</f>
        <v>2.0299999999999998</v>
      </c>
      <c r="J1253" s="10">
        <f>167</f>
        <v>167</v>
      </c>
      <c r="K1253" s="26">
        <f>SUM(V1246:V1252)</f>
        <v>1.94</v>
      </c>
    </row>
    <row r="1254" spans="1:27" ht="14.25" x14ac:dyDescent="0.2">
      <c r="A1254" s="21"/>
      <c r="B1254" s="22"/>
      <c r="C1254" s="22" t="s">
        <v>1044</v>
      </c>
      <c r="D1254" s="23" t="s">
        <v>1045</v>
      </c>
      <c r="E1254" s="10">
        <f>Source!AQ534</f>
        <v>13.36</v>
      </c>
      <c r="F1254" s="25"/>
      <c r="G1254" s="24" t="str">
        <f>Source!DI534</f>
        <v>*1,15</v>
      </c>
      <c r="H1254" s="10">
        <f>Source!AV534</f>
        <v>1</v>
      </c>
      <c r="I1254" s="26">
        <f>Source!U534</f>
        <v>49.1648</v>
      </c>
      <c r="J1254" s="10"/>
      <c r="K1254" s="26"/>
    </row>
    <row r="1255" spans="1:27" ht="15" x14ac:dyDescent="0.25">
      <c r="A1255" s="30"/>
      <c r="B1255" s="30"/>
      <c r="C1255" s="30"/>
      <c r="D1255" s="30"/>
      <c r="E1255" s="30"/>
      <c r="F1255" s="30"/>
      <c r="G1255" s="30"/>
      <c r="H1255" s="39">
        <f>I1247+I1248+I1251+I1252+I1253+SUM(I1250:I1250)</f>
        <v>98748.950000000012</v>
      </c>
      <c r="I1255" s="39"/>
      <c r="J1255" s="39">
        <f>K1247+K1248+K1251+K1252+K1253+SUM(K1250:K1250)</f>
        <v>650496.15</v>
      </c>
      <c r="K1255" s="39"/>
      <c r="O1255" s="29">
        <f>I1247+I1248+I1251+I1252+I1253+SUM(I1250:I1250)</f>
        <v>98748.950000000012</v>
      </c>
      <c r="P1255" s="29">
        <f>K1247+K1248+K1251+K1252+K1253+SUM(K1250:K1250)</f>
        <v>650496.15</v>
      </c>
      <c r="X1255">
        <f>IF(Source!BI534&lt;=1,I1247+I1248+I1251+I1252+I1253-0, 0)</f>
        <v>1474.07</v>
      </c>
      <c r="Y1255">
        <f>IF(Source!BI534=2,I1247+I1248+I1251+I1252+I1253-0, 0)</f>
        <v>0</v>
      </c>
      <c r="Z1255">
        <f>IF(Source!BI534=3,I1247+I1248+I1251+I1252+I1253-0, 0)</f>
        <v>0</v>
      </c>
      <c r="AA1255">
        <f>IF(Source!BI534=4,I1247+I1248+I1251+I1252+I1253,0)</f>
        <v>0</v>
      </c>
    </row>
    <row r="1256" spans="1:27" ht="28.5" x14ac:dyDescent="0.2">
      <c r="A1256" s="21" t="str">
        <f>Source!E536</f>
        <v>116</v>
      </c>
      <c r="B1256" s="22" t="str">
        <f>Source!F536</f>
        <v>3.8-1-1</v>
      </c>
      <c r="C1256" s="22" t="str">
        <f>Source!G536</f>
        <v>Устройство песчаного основания под фундаменты</v>
      </c>
      <c r="D1256" s="23" t="str">
        <f>Source!H536</f>
        <v>1 м3 основания</v>
      </c>
      <c r="E1256" s="10">
        <f>Source!I536</f>
        <v>90.88</v>
      </c>
      <c r="F1256" s="25"/>
      <c r="G1256" s="24"/>
      <c r="H1256" s="10"/>
      <c r="I1256" s="26"/>
      <c r="J1256" s="10"/>
      <c r="K1256" s="26"/>
      <c r="Q1256">
        <f>ROUND((Source!DN536/100)*ROUND((Source!AF536*Source!AV536)*Source!I536, 2), 2)</f>
        <v>772.26</v>
      </c>
      <c r="R1256">
        <f>Source!X536</f>
        <v>12121.51</v>
      </c>
      <c r="S1256">
        <f>ROUND((Source!DO536/100)*ROUND((Source!AF536*Source!AV536)*Source!I536, 2), 2)</f>
        <v>594.04999999999995</v>
      </c>
      <c r="T1256">
        <f>Source!Y536</f>
        <v>6926.58</v>
      </c>
      <c r="U1256">
        <f>ROUND((175/100)*ROUND((Source!AE536*Source!AV536)*Source!I536, 2), 2)</f>
        <v>751.47</v>
      </c>
      <c r="V1256">
        <f>ROUND((167/100)*ROUND(Source!CS536*Source!I536, 2), 2)</f>
        <v>717.11</v>
      </c>
    </row>
    <row r="1257" spans="1:27" ht="14.25" x14ac:dyDescent="0.2">
      <c r="A1257" s="21"/>
      <c r="B1257" s="22"/>
      <c r="C1257" s="22" t="s">
        <v>1036</v>
      </c>
      <c r="D1257" s="23"/>
      <c r="E1257" s="10"/>
      <c r="F1257" s="25">
        <f>Source!AO536</f>
        <v>8.1199999999999992</v>
      </c>
      <c r="G1257" s="24" t="str">
        <f>Source!DG536</f>
        <v>*1,15</v>
      </c>
      <c r="H1257" s="10">
        <f>Source!AV536</f>
        <v>1</v>
      </c>
      <c r="I1257" s="26">
        <f>ROUND((Source!AF536*Source!AV536)*Source!I536, 2)</f>
        <v>848.64</v>
      </c>
      <c r="J1257" s="10">
        <f>IF(Source!BA536&lt;&gt; 0, Source!BA536, 1)</f>
        <v>18.55</v>
      </c>
      <c r="K1257" s="26">
        <f>Source!S536</f>
        <v>15742.22</v>
      </c>
      <c r="W1257">
        <f>I1257</f>
        <v>848.64</v>
      </c>
    </row>
    <row r="1258" spans="1:27" ht="14.25" x14ac:dyDescent="0.2">
      <c r="A1258" s="21"/>
      <c r="B1258" s="22"/>
      <c r="C1258" s="22" t="s">
        <v>1037</v>
      </c>
      <c r="D1258" s="23"/>
      <c r="E1258" s="10"/>
      <c r="F1258" s="25">
        <f>Source!AM536</f>
        <v>15.17</v>
      </c>
      <c r="G1258" s="24" t="str">
        <f>Source!DE536</f>
        <v>*1,25</v>
      </c>
      <c r="H1258" s="10">
        <f>Source!AV536</f>
        <v>1</v>
      </c>
      <c r="I1258" s="26">
        <f>ROUND((Source!AD536*Source!AV536)*Source!I536, 2)</f>
        <v>1723.31</v>
      </c>
      <c r="J1258" s="10">
        <f>IF(Source!BB536&lt;&gt; 0, Source!BB536, 1)</f>
        <v>8.8000000000000007</v>
      </c>
      <c r="K1258" s="26">
        <f>Source!Q536</f>
        <v>15165.15</v>
      </c>
    </row>
    <row r="1259" spans="1:27" ht="14.25" x14ac:dyDescent="0.2">
      <c r="A1259" s="21"/>
      <c r="B1259" s="22"/>
      <c r="C1259" s="22" t="s">
        <v>1038</v>
      </c>
      <c r="D1259" s="23"/>
      <c r="E1259" s="10"/>
      <c r="F1259" s="25">
        <f>Source!AN536</f>
        <v>3.78</v>
      </c>
      <c r="G1259" s="24" t="str">
        <f>Source!DF536</f>
        <v>*1,25</v>
      </c>
      <c r="H1259" s="10">
        <f>Source!AV536</f>
        <v>1</v>
      </c>
      <c r="I1259" s="27">
        <f>ROUND((Source!AE536*Source!AV536)*Source!I536, 2)</f>
        <v>429.41</v>
      </c>
      <c r="J1259" s="10">
        <f>IF(Source!BS536&lt;&gt; 0, Source!BS536, 1)</f>
        <v>1</v>
      </c>
      <c r="K1259" s="27">
        <f>Source!R536</f>
        <v>429.41</v>
      </c>
      <c r="W1259">
        <f>I1259</f>
        <v>429.41</v>
      </c>
    </row>
    <row r="1260" spans="1:27" ht="14.25" x14ac:dyDescent="0.2">
      <c r="A1260" s="21"/>
      <c r="B1260" s="22"/>
      <c r="C1260" s="22" t="s">
        <v>1039</v>
      </c>
      <c r="D1260" s="23"/>
      <c r="E1260" s="10"/>
      <c r="F1260" s="25">
        <f>Source!AL536</f>
        <v>1.06</v>
      </c>
      <c r="G1260" s="24" t="str">
        <f>Source!DD536</f>
        <v/>
      </c>
      <c r="H1260" s="10">
        <f>Source!AW536</f>
        <v>1</v>
      </c>
      <c r="I1260" s="26">
        <f>ROUND((Source!AC536*Source!AW536)*Source!I536, 2)</f>
        <v>96.33</v>
      </c>
      <c r="J1260" s="10">
        <f>IF(Source!BC536&lt;&gt; 0, Source!BC536, 1)</f>
        <v>4.25</v>
      </c>
      <c r="K1260" s="26">
        <f>Source!P536</f>
        <v>409.41</v>
      </c>
    </row>
    <row r="1261" spans="1:27" ht="28.5" x14ac:dyDescent="0.2">
      <c r="A1261" s="21" t="str">
        <f>Source!E537</f>
        <v>116,1</v>
      </c>
      <c r="B1261" s="22" t="str">
        <f>Source!F537</f>
        <v>1.1-1-766</v>
      </c>
      <c r="C1261" s="22" t="str">
        <f>Source!G537</f>
        <v>Песок для строительных работ, рядовой</v>
      </c>
      <c r="D1261" s="23" t="str">
        <f>Source!H537</f>
        <v>м3</v>
      </c>
      <c r="E1261" s="10">
        <f>Source!I537</f>
        <v>99.968000000000004</v>
      </c>
      <c r="F1261" s="25">
        <f>Source!AK537</f>
        <v>104.99</v>
      </c>
      <c r="G1261" s="28" t="s">
        <v>3</v>
      </c>
      <c r="H1261" s="10">
        <f>Source!AW537</f>
        <v>1</v>
      </c>
      <c r="I1261" s="26">
        <f>ROUND((Source!AC537*Source!AW537)*Source!I537, 2)+ROUND((Source!AD537*Source!AV537)*Source!I537, 2)+ROUND((Source!AF537*Source!AV537)*Source!I537, 2)</f>
        <v>10495.64</v>
      </c>
      <c r="J1261" s="10">
        <f>IF(Source!BC537&lt;&gt; 0, Source!BC537, 1)</f>
        <v>5.85</v>
      </c>
      <c r="K1261" s="26">
        <f>Source!O537</f>
        <v>61399.5</v>
      </c>
      <c r="Q1261">
        <f>ROUND((Source!DN537/100)*ROUND((Source!AF537*Source!AV537)*Source!I537, 2), 2)</f>
        <v>0</v>
      </c>
      <c r="R1261">
        <f>Source!X537</f>
        <v>0</v>
      </c>
      <c r="S1261">
        <f>ROUND((Source!DO537/100)*ROUND((Source!AF537*Source!AV537)*Source!I537, 2), 2)</f>
        <v>0</v>
      </c>
      <c r="T1261">
        <f>Source!Y537</f>
        <v>0</v>
      </c>
      <c r="U1261">
        <f>ROUND((175/100)*ROUND((Source!AE537*Source!AV537)*Source!I537, 2), 2)</f>
        <v>0</v>
      </c>
      <c r="V1261">
        <f>ROUND((167/100)*ROUND(Source!CS537*Source!I537, 2), 2)</f>
        <v>0</v>
      </c>
      <c r="X1261">
        <f>IF(Source!BI537&lt;=1,I1261, 0)</f>
        <v>10495.64</v>
      </c>
      <c r="Y1261">
        <f>IF(Source!BI537=2,I1261, 0)</f>
        <v>0</v>
      </c>
      <c r="Z1261">
        <f>IF(Source!BI537=3,I1261, 0)</f>
        <v>0</v>
      </c>
      <c r="AA1261">
        <f>IF(Source!BI537=4,I1261, 0)</f>
        <v>0</v>
      </c>
    </row>
    <row r="1262" spans="1:27" ht="14.25" x14ac:dyDescent="0.2">
      <c r="A1262" s="21"/>
      <c r="B1262" s="22"/>
      <c r="C1262" s="22" t="s">
        <v>1040</v>
      </c>
      <c r="D1262" s="23" t="s">
        <v>1041</v>
      </c>
      <c r="E1262" s="10">
        <f>Source!DN536</f>
        <v>91</v>
      </c>
      <c r="F1262" s="25"/>
      <c r="G1262" s="24"/>
      <c r="H1262" s="10"/>
      <c r="I1262" s="26">
        <f>SUM(Q1256:Q1261)</f>
        <v>772.26</v>
      </c>
      <c r="J1262" s="10">
        <f>Source!BZ536</f>
        <v>77</v>
      </c>
      <c r="K1262" s="26">
        <f>SUM(R1256:R1261)</f>
        <v>12121.51</v>
      </c>
    </row>
    <row r="1263" spans="1:27" ht="14.25" x14ac:dyDescent="0.2">
      <c r="A1263" s="21"/>
      <c r="B1263" s="22"/>
      <c r="C1263" s="22" t="s">
        <v>1042</v>
      </c>
      <c r="D1263" s="23" t="s">
        <v>1041</v>
      </c>
      <c r="E1263" s="10">
        <f>Source!DO536</f>
        <v>70</v>
      </c>
      <c r="F1263" s="25"/>
      <c r="G1263" s="24"/>
      <c r="H1263" s="10"/>
      <c r="I1263" s="26">
        <f>SUM(S1256:S1262)</f>
        <v>594.04999999999995</v>
      </c>
      <c r="J1263" s="10">
        <f>Source!CA536</f>
        <v>44</v>
      </c>
      <c r="K1263" s="26">
        <f>SUM(T1256:T1262)</f>
        <v>6926.58</v>
      </c>
    </row>
    <row r="1264" spans="1:27" ht="14.25" x14ac:dyDescent="0.2">
      <c r="A1264" s="21"/>
      <c r="B1264" s="22"/>
      <c r="C1264" s="22" t="s">
        <v>1043</v>
      </c>
      <c r="D1264" s="23" t="s">
        <v>1041</v>
      </c>
      <c r="E1264" s="10">
        <f>175</f>
        <v>175</v>
      </c>
      <c r="F1264" s="25"/>
      <c r="G1264" s="24"/>
      <c r="H1264" s="10"/>
      <c r="I1264" s="26">
        <f>SUM(U1256:U1263)</f>
        <v>751.47</v>
      </c>
      <c r="J1264" s="10">
        <f>167</f>
        <v>167</v>
      </c>
      <c r="K1264" s="26">
        <f>SUM(V1256:V1263)</f>
        <v>717.11</v>
      </c>
    </row>
    <row r="1265" spans="1:27" ht="14.25" x14ac:dyDescent="0.2">
      <c r="A1265" s="21"/>
      <c r="B1265" s="22"/>
      <c r="C1265" s="22" t="s">
        <v>1044</v>
      </c>
      <c r="D1265" s="23" t="s">
        <v>1045</v>
      </c>
      <c r="E1265" s="10">
        <f>Source!AQ536</f>
        <v>0.78</v>
      </c>
      <c r="F1265" s="25"/>
      <c r="G1265" s="24" t="str">
        <f>Source!DI536</f>
        <v>*1,15</v>
      </c>
      <c r="H1265" s="10">
        <f>Source!AV536</f>
        <v>1</v>
      </c>
      <c r="I1265" s="26">
        <f>Source!U536</f>
        <v>81.519359999999992</v>
      </c>
      <c r="J1265" s="10"/>
      <c r="K1265" s="26"/>
    </row>
    <row r="1266" spans="1:27" ht="15" x14ac:dyDescent="0.25">
      <c r="A1266" s="30"/>
      <c r="B1266" s="30"/>
      <c r="C1266" s="30"/>
      <c r="D1266" s="30"/>
      <c r="E1266" s="30"/>
      <c r="F1266" s="30"/>
      <c r="G1266" s="30"/>
      <c r="H1266" s="39">
        <f>I1257+I1258+I1260+I1262+I1263+I1264+SUM(I1261:I1261)</f>
        <v>15281.7</v>
      </c>
      <c r="I1266" s="39"/>
      <c r="J1266" s="39">
        <f>K1257+K1258+K1260+K1262+K1263+K1264+SUM(K1261:K1261)</f>
        <v>112481.48000000001</v>
      </c>
      <c r="K1266" s="39"/>
      <c r="O1266" s="29">
        <f>I1257+I1258+I1260+I1262+I1263+I1264+SUM(I1261:I1261)</f>
        <v>15281.7</v>
      </c>
      <c r="P1266" s="29">
        <f>K1257+K1258+K1260+K1262+K1263+K1264+SUM(K1261:K1261)</f>
        <v>112481.48000000001</v>
      </c>
      <c r="X1266">
        <f>IF(Source!BI536&lt;=1,I1257+I1258+I1260+I1262+I1263+I1264-0, 0)</f>
        <v>4786.0600000000004</v>
      </c>
      <c r="Y1266">
        <f>IF(Source!BI536=2,I1257+I1258+I1260+I1262+I1263+I1264-0, 0)</f>
        <v>0</v>
      </c>
      <c r="Z1266">
        <f>IF(Source!BI536=3,I1257+I1258+I1260+I1262+I1263+I1264-0, 0)</f>
        <v>0</v>
      </c>
      <c r="AA1266">
        <f>IF(Source!BI536=4,I1257+I1258+I1260+I1262+I1263+I1264,0)</f>
        <v>0</v>
      </c>
    </row>
    <row r="1267" spans="1:27" ht="57" x14ac:dyDescent="0.2">
      <c r="A1267" s="21" t="str">
        <f>Source!E538</f>
        <v>117</v>
      </c>
      <c r="B1267" s="22" t="str">
        <f>Source!F538</f>
        <v>3.1-29-1</v>
      </c>
      <c r="C1267" s="22" t="str">
        <f>Source!G538</f>
        <v>Уплотнение грунта пневматическими трамбовками группа грунтов 1,2</v>
      </c>
      <c r="D1267" s="23" t="str">
        <f>Source!H538</f>
        <v>100 м3 уплотненного грунта</v>
      </c>
      <c r="E1267" s="10">
        <f>Source!I538</f>
        <v>0.90880000000000005</v>
      </c>
      <c r="F1267" s="25"/>
      <c r="G1267" s="24"/>
      <c r="H1267" s="10"/>
      <c r="I1267" s="26"/>
      <c r="J1267" s="10"/>
      <c r="K1267" s="26"/>
      <c r="Q1267">
        <f>ROUND((Source!DN538/100)*ROUND((Source!AF538*Source!AV538)*Source!I538, 2), 2)</f>
        <v>123.67</v>
      </c>
      <c r="R1267">
        <f>Source!X538</f>
        <v>2293.96</v>
      </c>
      <c r="S1267">
        <f>ROUND((Source!DO538/100)*ROUND((Source!AF538*Source!AV538)*Source!I538, 2), 2)</f>
        <v>97.17</v>
      </c>
      <c r="T1267">
        <f>Source!Y538</f>
        <v>1264.02</v>
      </c>
      <c r="U1267">
        <f>ROUND((175/100)*ROUND((Source!AE538*Source!AV538)*Source!I538, 2), 2)</f>
        <v>387.63</v>
      </c>
      <c r="V1267">
        <f>ROUND((167/100)*ROUND(Source!CS538*Source!I538, 2), 2)</f>
        <v>369.91</v>
      </c>
    </row>
    <row r="1268" spans="1:27" ht="14.25" x14ac:dyDescent="0.2">
      <c r="A1268" s="21"/>
      <c r="B1268" s="22"/>
      <c r="C1268" s="22" t="s">
        <v>1036</v>
      </c>
      <c r="D1268" s="23"/>
      <c r="E1268" s="10"/>
      <c r="F1268" s="25">
        <f>Source!AO538</f>
        <v>120.74</v>
      </c>
      <c r="G1268" s="24" t="str">
        <f>Source!DG538</f>
        <v>*1,15</v>
      </c>
      <c r="H1268" s="10">
        <f>Source!AV538</f>
        <v>1</v>
      </c>
      <c r="I1268" s="26">
        <f>ROUND((Source!AF538*Source!AV538)*Source!I538, 2)</f>
        <v>126.19</v>
      </c>
      <c r="J1268" s="10">
        <f>IF(Source!BA538&lt;&gt; 0, Source!BA538, 1)</f>
        <v>18.55</v>
      </c>
      <c r="K1268" s="26">
        <f>Source!S538</f>
        <v>2340.7800000000002</v>
      </c>
      <c r="W1268">
        <f>I1268</f>
        <v>126.19</v>
      </c>
    </row>
    <row r="1269" spans="1:27" ht="14.25" x14ac:dyDescent="0.2">
      <c r="A1269" s="21"/>
      <c r="B1269" s="22"/>
      <c r="C1269" s="22" t="s">
        <v>1037</v>
      </c>
      <c r="D1269" s="23"/>
      <c r="E1269" s="10"/>
      <c r="F1269" s="25">
        <f>Source!AM538</f>
        <v>643.97</v>
      </c>
      <c r="G1269" s="24" t="str">
        <f>Source!DE538</f>
        <v>*1,25</v>
      </c>
      <c r="H1269" s="10">
        <f>Source!AV538</f>
        <v>1</v>
      </c>
      <c r="I1269" s="26">
        <f>ROUND((Source!AD538*Source!AV538)*Source!I538, 2)</f>
        <v>731.55</v>
      </c>
      <c r="J1269" s="10">
        <f>IF(Source!BB538&lt;&gt; 0, Source!BB538, 1)</f>
        <v>9.6199999999999992</v>
      </c>
      <c r="K1269" s="26">
        <f>Source!Q538</f>
        <v>7037.51</v>
      </c>
    </row>
    <row r="1270" spans="1:27" ht="14.25" x14ac:dyDescent="0.2">
      <c r="A1270" s="21"/>
      <c r="B1270" s="22"/>
      <c r="C1270" s="22" t="s">
        <v>1038</v>
      </c>
      <c r="D1270" s="23"/>
      <c r="E1270" s="10"/>
      <c r="F1270" s="25">
        <f>Source!AN538</f>
        <v>194.98</v>
      </c>
      <c r="G1270" s="24" t="str">
        <f>Source!DF538</f>
        <v>*1,25</v>
      </c>
      <c r="H1270" s="10">
        <f>Source!AV538</f>
        <v>1</v>
      </c>
      <c r="I1270" s="27">
        <f>ROUND((Source!AE538*Source!AV538)*Source!I538, 2)</f>
        <v>221.5</v>
      </c>
      <c r="J1270" s="10">
        <f>IF(Source!BS538&lt;&gt; 0, Source!BS538, 1)</f>
        <v>1</v>
      </c>
      <c r="K1270" s="27">
        <f>Source!R538</f>
        <v>221.5</v>
      </c>
      <c r="W1270">
        <f>I1270</f>
        <v>221.5</v>
      </c>
    </row>
    <row r="1271" spans="1:27" ht="14.25" x14ac:dyDescent="0.2">
      <c r="A1271" s="21"/>
      <c r="B1271" s="22"/>
      <c r="C1271" s="22" t="s">
        <v>1040</v>
      </c>
      <c r="D1271" s="23" t="s">
        <v>1041</v>
      </c>
      <c r="E1271" s="10">
        <f>Source!DN538</f>
        <v>98</v>
      </c>
      <c r="F1271" s="25"/>
      <c r="G1271" s="24"/>
      <c r="H1271" s="10"/>
      <c r="I1271" s="26">
        <f>SUM(Q1267:Q1270)</f>
        <v>123.67</v>
      </c>
      <c r="J1271" s="10">
        <f>Source!BZ538</f>
        <v>98</v>
      </c>
      <c r="K1271" s="26">
        <f>SUM(R1267:R1270)</f>
        <v>2293.96</v>
      </c>
    </row>
    <row r="1272" spans="1:27" ht="14.25" x14ac:dyDescent="0.2">
      <c r="A1272" s="21"/>
      <c r="B1272" s="22"/>
      <c r="C1272" s="22" t="s">
        <v>1042</v>
      </c>
      <c r="D1272" s="23" t="s">
        <v>1041</v>
      </c>
      <c r="E1272" s="10">
        <f>Source!DO538</f>
        <v>77</v>
      </c>
      <c r="F1272" s="25"/>
      <c r="G1272" s="24"/>
      <c r="H1272" s="10"/>
      <c r="I1272" s="26">
        <f>SUM(S1267:S1271)</f>
        <v>97.17</v>
      </c>
      <c r="J1272" s="10">
        <f>Source!CA538</f>
        <v>54</v>
      </c>
      <c r="K1272" s="26">
        <f>SUM(T1267:T1271)</f>
        <v>1264.02</v>
      </c>
    </row>
    <row r="1273" spans="1:27" ht="14.25" x14ac:dyDescent="0.2">
      <c r="A1273" s="21"/>
      <c r="B1273" s="22"/>
      <c r="C1273" s="22" t="s">
        <v>1043</v>
      </c>
      <c r="D1273" s="23" t="s">
        <v>1041</v>
      </c>
      <c r="E1273" s="10">
        <f>175</f>
        <v>175</v>
      </c>
      <c r="F1273" s="25"/>
      <c r="G1273" s="24"/>
      <c r="H1273" s="10"/>
      <c r="I1273" s="26">
        <f>SUM(U1267:U1272)</f>
        <v>387.63</v>
      </c>
      <c r="J1273" s="10">
        <f>167</f>
        <v>167</v>
      </c>
      <c r="K1273" s="26">
        <f>SUM(V1267:V1272)</f>
        <v>369.91</v>
      </c>
    </row>
    <row r="1274" spans="1:27" ht="14.25" x14ac:dyDescent="0.2">
      <c r="A1274" s="21"/>
      <c r="B1274" s="22"/>
      <c r="C1274" s="22" t="s">
        <v>1044</v>
      </c>
      <c r="D1274" s="23" t="s">
        <v>1045</v>
      </c>
      <c r="E1274" s="10">
        <f>Source!AQ538</f>
        <v>10.8</v>
      </c>
      <c r="F1274" s="25"/>
      <c r="G1274" s="24" t="str">
        <f>Source!DI538</f>
        <v>*1,15</v>
      </c>
      <c r="H1274" s="10">
        <f>Source!AV538</f>
        <v>1</v>
      </c>
      <c r="I1274" s="26">
        <f>Source!U538</f>
        <v>11.287296000000001</v>
      </c>
      <c r="J1274" s="10"/>
      <c r="K1274" s="26"/>
    </row>
    <row r="1275" spans="1:27" ht="15" x14ac:dyDescent="0.25">
      <c r="A1275" s="30"/>
      <c r="B1275" s="30"/>
      <c r="C1275" s="30"/>
      <c r="D1275" s="30"/>
      <c r="E1275" s="30"/>
      <c r="F1275" s="30"/>
      <c r="G1275" s="30"/>
      <c r="H1275" s="39">
        <f>I1268+I1269+I1271+I1272+I1273</f>
        <v>1466.21</v>
      </c>
      <c r="I1275" s="39"/>
      <c r="J1275" s="39">
        <f>K1268+K1269+K1271+K1272+K1273</f>
        <v>13306.18</v>
      </c>
      <c r="K1275" s="39"/>
      <c r="O1275" s="29">
        <f>I1268+I1269+I1271+I1272+I1273</f>
        <v>1466.21</v>
      </c>
      <c r="P1275" s="29">
        <f>K1268+K1269+K1271+K1272+K1273</f>
        <v>13306.18</v>
      </c>
      <c r="X1275">
        <f>IF(Source!BI538&lt;=1,I1268+I1269+I1271+I1272+I1273-0, 0)</f>
        <v>1466.21</v>
      </c>
      <c r="Y1275">
        <f>IF(Source!BI538=2,I1268+I1269+I1271+I1272+I1273-0, 0)</f>
        <v>0</v>
      </c>
      <c r="Z1275">
        <f>IF(Source!BI538=3,I1268+I1269+I1271+I1272+I1273-0, 0)</f>
        <v>0</v>
      </c>
      <c r="AA1275">
        <f>IF(Source!BI538=4,I1268+I1269+I1271+I1272+I1273,0)</f>
        <v>0</v>
      </c>
    </row>
    <row r="1276" spans="1:27" ht="28.5" x14ac:dyDescent="0.2">
      <c r="A1276" s="21" t="str">
        <f>Source!E539</f>
        <v>118</v>
      </c>
      <c r="B1276" s="22" t="str">
        <f>Source!F539</f>
        <v>3.11-14-1</v>
      </c>
      <c r="C1276" s="22" t="str">
        <f>Source!G539</f>
        <v>Устройство покрытий бетонных толщиной 30 мм</v>
      </c>
      <c r="D1276" s="23" t="str">
        <f>Source!H539</f>
        <v>100 м2 покрытия</v>
      </c>
      <c r="E1276" s="10">
        <f>Source!I539</f>
        <v>3.6480000000000001</v>
      </c>
      <c r="F1276" s="25"/>
      <c r="G1276" s="24"/>
      <c r="H1276" s="10"/>
      <c r="I1276" s="26"/>
      <c r="J1276" s="10"/>
      <c r="K1276" s="26"/>
      <c r="Q1276">
        <f>ROUND((Source!DN539/100)*ROUND((Source!AF539*Source!AV539)*Source!I539, 2), 2)</f>
        <v>1797.56</v>
      </c>
      <c r="R1276">
        <f>Source!X539</f>
        <v>28856.02</v>
      </c>
      <c r="S1276">
        <f>ROUND((Source!DO539/100)*ROUND((Source!AF539*Source!AV539)*Source!I539, 2), 2)</f>
        <v>1209.8900000000001</v>
      </c>
      <c r="T1276">
        <f>Source!Y539</f>
        <v>14107.39</v>
      </c>
      <c r="U1276">
        <f>ROUND((175/100)*ROUND((Source!AE539*Source!AV539)*Source!I539, 2), 2)</f>
        <v>153.93</v>
      </c>
      <c r="V1276">
        <f>ROUND((167/100)*ROUND(Source!CS539*Source!I539, 2), 2)</f>
        <v>146.88999999999999</v>
      </c>
    </row>
    <row r="1277" spans="1:27" ht="14.25" x14ac:dyDescent="0.2">
      <c r="A1277" s="21"/>
      <c r="B1277" s="22"/>
      <c r="C1277" s="22" t="s">
        <v>1036</v>
      </c>
      <c r="D1277" s="23"/>
      <c r="E1277" s="10"/>
      <c r="F1277" s="25">
        <f>Source!AO539</f>
        <v>412</v>
      </c>
      <c r="G1277" s="24" t="str">
        <f>Source!DG539</f>
        <v>*1,15</v>
      </c>
      <c r="H1277" s="10">
        <f>Source!AV539</f>
        <v>1</v>
      </c>
      <c r="I1277" s="26">
        <f>ROUND((Source!AF539*Source!AV539)*Source!I539, 2)</f>
        <v>1728.42</v>
      </c>
      <c r="J1277" s="10">
        <f>IF(Source!BA539&lt;&gt; 0, Source!BA539, 1)</f>
        <v>18.55</v>
      </c>
      <c r="K1277" s="26">
        <f>Source!S539</f>
        <v>32062.240000000002</v>
      </c>
      <c r="W1277">
        <f>I1277</f>
        <v>1728.42</v>
      </c>
    </row>
    <row r="1278" spans="1:27" ht="14.25" x14ac:dyDescent="0.2">
      <c r="A1278" s="21"/>
      <c r="B1278" s="22"/>
      <c r="C1278" s="22" t="s">
        <v>1037</v>
      </c>
      <c r="D1278" s="23"/>
      <c r="E1278" s="10"/>
      <c r="F1278" s="25">
        <f>Source!AM539</f>
        <v>91.85</v>
      </c>
      <c r="G1278" s="24" t="str">
        <f>Source!DE539</f>
        <v>*1,25</v>
      </c>
      <c r="H1278" s="10">
        <f>Source!AV539</f>
        <v>1</v>
      </c>
      <c r="I1278" s="26">
        <f>ROUND((Source!AD539*Source!AV539)*Source!I539, 2)</f>
        <v>418.84</v>
      </c>
      <c r="J1278" s="10">
        <f>IF(Source!BB539&lt;&gt; 0, Source!BB539, 1)</f>
        <v>7.02</v>
      </c>
      <c r="K1278" s="26">
        <f>Source!Q539</f>
        <v>2940.23</v>
      </c>
    </row>
    <row r="1279" spans="1:27" ht="14.25" x14ac:dyDescent="0.2">
      <c r="A1279" s="21"/>
      <c r="B1279" s="22"/>
      <c r="C1279" s="22" t="s">
        <v>1038</v>
      </c>
      <c r="D1279" s="23"/>
      <c r="E1279" s="10"/>
      <c r="F1279" s="25">
        <f>Source!AN539</f>
        <v>19.29</v>
      </c>
      <c r="G1279" s="24" t="str">
        <f>Source!DF539</f>
        <v>*1,25</v>
      </c>
      <c r="H1279" s="10">
        <f>Source!AV539</f>
        <v>1</v>
      </c>
      <c r="I1279" s="27">
        <f>ROUND((Source!AE539*Source!AV539)*Source!I539, 2)</f>
        <v>87.96</v>
      </c>
      <c r="J1279" s="10">
        <f>IF(Source!BS539&lt;&gt; 0, Source!BS539, 1)</f>
        <v>1</v>
      </c>
      <c r="K1279" s="27">
        <f>Source!R539</f>
        <v>87.96</v>
      </c>
      <c r="W1279">
        <f>I1279</f>
        <v>87.96</v>
      </c>
    </row>
    <row r="1280" spans="1:27" ht="14.25" x14ac:dyDescent="0.2">
      <c r="A1280" s="21"/>
      <c r="B1280" s="22"/>
      <c r="C1280" s="22" t="s">
        <v>1039</v>
      </c>
      <c r="D1280" s="23"/>
      <c r="E1280" s="10"/>
      <c r="F1280" s="25">
        <f>Source!AL539</f>
        <v>24.75</v>
      </c>
      <c r="G1280" s="24" t="str">
        <f>Source!DD539</f>
        <v/>
      </c>
      <c r="H1280" s="10">
        <f>Source!AW539</f>
        <v>1</v>
      </c>
      <c r="I1280" s="26">
        <f>ROUND((Source!AC539*Source!AW539)*Source!I539, 2)</f>
        <v>90.29</v>
      </c>
      <c r="J1280" s="10">
        <f>IF(Source!BC539&lt;&gt; 0, Source!BC539, 1)</f>
        <v>4.24</v>
      </c>
      <c r="K1280" s="26">
        <f>Source!P539</f>
        <v>382.82</v>
      </c>
    </row>
    <row r="1281" spans="1:27" ht="57" x14ac:dyDescent="0.2">
      <c r="A1281" s="21" t="str">
        <f>Source!E540</f>
        <v>118,1</v>
      </c>
      <c r="B1281" s="22" t="str">
        <f>Source!F540</f>
        <v>1.3-1-147</v>
      </c>
      <c r="C1281" s="22" t="str">
        <f>Source!G540</f>
        <v>Смеси бетонные, БСГ, тяжелого бетона на гранитном щебне, фракция 5-20, класс прочности В15 (М200); П4, F75, W2</v>
      </c>
      <c r="D1281" s="23" t="str">
        <f>Source!H540</f>
        <v>м3</v>
      </c>
      <c r="E1281" s="10">
        <f>Source!I540</f>
        <v>11.162879999999999</v>
      </c>
      <c r="F1281" s="25">
        <f>Source!AK540</f>
        <v>706.39</v>
      </c>
      <c r="G1281" s="28" t="s">
        <v>3</v>
      </c>
      <c r="H1281" s="10">
        <f>Source!AW540</f>
        <v>1</v>
      </c>
      <c r="I1281" s="26">
        <f>ROUND((Source!AC540*Source!AW540)*Source!I540, 2)+ROUND((Source!AD540*Source!AV540)*Source!I540, 2)+ROUND((Source!AF540*Source!AV540)*Source!I540, 2)</f>
        <v>7885.35</v>
      </c>
      <c r="J1281" s="10">
        <f>IF(Source!BC540&lt;&gt; 0, Source!BC540, 1)</f>
        <v>5.36</v>
      </c>
      <c r="K1281" s="26">
        <f>Source!O540</f>
        <v>42265.46</v>
      </c>
      <c r="Q1281">
        <f>ROUND((Source!DN540/100)*ROUND((Source!AF540*Source!AV540)*Source!I540, 2), 2)</f>
        <v>0</v>
      </c>
      <c r="R1281">
        <f>Source!X540</f>
        <v>0</v>
      </c>
      <c r="S1281">
        <f>ROUND((Source!DO540/100)*ROUND((Source!AF540*Source!AV540)*Source!I540, 2), 2)</f>
        <v>0</v>
      </c>
      <c r="T1281">
        <f>Source!Y540</f>
        <v>0</v>
      </c>
      <c r="U1281">
        <f>ROUND((175/100)*ROUND((Source!AE540*Source!AV540)*Source!I540, 2), 2)</f>
        <v>0</v>
      </c>
      <c r="V1281">
        <f>ROUND((167/100)*ROUND(Source!CS540*Source!I540, 2), 2)</f>
        <v>0</v>
      </c>
      <c r="X1281">
        <f>IF(Source!BI540&lt;=1,I1281, 0)</f>
        <v>7885.35</v>
      </c>
      <c r="Y1281">
        <f>IF(Source!BI540=2,I1281, 0)</f>
        <v>0</v>
      </c>
      <c r="Z1281">
        <f>IF(Source!BI540=3,I1281, 0)</f>
        <v>0</v>
      </c>
      <c r="AA1281">
        <f>IF(Source!BI540=4,I1281, 0)</f>
        <v>0</v>
      </c>
    </row>
    <row r="1282" spans="1:27" ht="14.25" x14ac:dyDescent="0.2">
      <c r="A1282" s="21"/>
      <c r="B1282" s="22"/>
      <c r="C1282" s="22" t="s">
        <v>1040</v>
      </c>
      <c r="D1282" s="23" t="s">
        <v>1041</v>
      </c>
      <c r="E1282" s="10">
        <f>Source!DN539</f>
        <v>104</v>
      </c>
      <c r="F1282" s="25"/>
      <c r="G1282" s="24"/>
      <c r="H1282" s="10"/>
      <c r="I1282" s="26">
        <f>SUM(Q1276:Q1281)</f>
        <v>1797.56</v>
      </c>
      <c r="J1282" s="10">
        <f>Source!BZ539</f>
        <v>90</v>
      </c>
      <c r="K1282" s="26">
        <f>SUM(R1276:R1281)</f>
        <v>28856.02</v>
      </c>
    </row>
    <row r="1283" spans="1:27" ht="14.25" x14ac:dyDescent="0.2">
      <c r="A1283" s="21"/>
      <c r="B1283" s="22"/>
      <c r="C1283" s="22" t="s">
        <v>1042</v>
      </c>
      <c r="D1283" s="23" t="s">
        <v>1041</v>
      </c>
      <c r="E1283" s="10">
        <f>Source!DO539</f>
        <v>70</v>
      </c>
      <c r="F1283" s="25"/>
      <c r="G1283" s="24"/>
      <c r="H1283" s="10"/>
      <c r="I1283" s="26">
        <f>SUM(S1276:S1282)</f>
        <v>1209.8900000000001</v>
      </c>
      <c r="J1283" s="10">
        <f>Source!CA539</f>
        <v>44</v>
      </c>
      <c r="K1283" s="26">
        <f>SUM(T1276:T1282)</f>
        <v>14107.39</v>
      </c>
    </row>
    <row r="1284" spans="1:27" ht="14.25" x14ac:dyDescent="0.2">
      <c r="A1284" s="21"/>
      <c r="B1284" s="22"/>
      <c r="C1284" s="22" t="s">
        <v>1043</v>
      </c>
      <c r="D1284" s="23" t="s">
        <v>1041</v>
      </c>
      <c r="E1284" s="10">
        <f>175</f>
        <v>175</v>
      </c>
      <c r="F1284" s="25"/>
      <c r="G1284" s="24"/>
      <c r="H1284" s="10"/>
      <c r="I1284" s="26">
        <f>SUM(U1276:U1283)</f>
        <v>153.93</v>
      </c>
      <c r="J1284" s="10">
        <f>167</f>
        <v>167</v>
      </c>
      <c r="K1284" s="26">
        <f>SUM(V1276:V1283)</f>
        <v>146.88999999999999</v>
      </c>
    </row>
    <row r="1285" spans="1:27" ht="14.25" x14ac:dyDescent="0.2">
      <c r="A1285" s="21"/>
      <c r="B1285" s="22"/>
      <c r="C1285" s="22" t="s">
        <v>1044</v>
      </c>
      <c r="D1285" s="23" t="s">
        <v>1045</v>
      </c>
      <c r="E1285" s="10">
        <f>Source!AQ539</f>
        <v>40</v>
      </c>
      <c r="F1285" s="25"/>
      <c r="G1285" s="24" t="str">
        <f>Source!DI539</f>
        <v>*1,15</v>
      </c>
      <c r="H1285" s="10">
        <f>Source!AV539</f>
        <v>1</v>
      </c>
      <c r="I1285" s="26">
        <f>Source!U539</f>
        <v>167.80799999999999</v>
      </c>
      <c r="J1285" s="10"/>
      <c r="K1285" s="26"/>
    </row>
    <row r="1286" spans="1:27" ht="15" x14ac:dyDescent="0.25">
      <c r="A1286" s="30"/>
      <c r="B1286" s="30"/>
      <c r="C1286" s="30"/>
      <c r="D1286" s="30"/>
      <c r="E1286" s="30"/>
      <c r="F1286" s="30"/>
      <c r="G1286" s="30"/>
      <c r="H1286" s="39">
        <f>I1277+I1278+I1280+I1282+I1283+I1284+SUM(I1281:I1281)</f>
        <v>13284.28</v>
      </c>
      <c r="I1286" s="39"/>
      <c r="J1286" s="39">
        <f>K1277+K1278+K1280+K1282+K1283+K1284+SUM(K1281:K1281)</f>
        <v>120761.04999999999</v>
      </c>
      <c r="K1286" s="39"/>
      <c r="O1286" s="29">
        <f>I1277+I1278+I1280+I1282+I1283+I1284+SUM(I1281:I1281)</f>
        <v>13284.28</v>
      </c>
      <c r="P1286" s="29">
        <f>K1277+K1278+K1280+K1282+K1283+K1284+SUM(K1281:K1281)</f>
        <v>120761.04999999999</v>
      </c>
      <c r="X1286">
        <f>IF(Source!BI539&lt;=1,I1277+I1278+I1280+I1282+I1283+I1284-0, 0)</f>
        <v>5398.93</v>
      </c>
      <c r="Y1286">
        <f>IF(Source!BI539=2,I1277+I1278+I1280+I1282+I1283+I1284-0, 0)</f>
        <v>0</v>
      </c>
      <c r="Z1286">
        <f>IF(Source!BI539=3,I1277+I1278+I1280+I1282+I1283+I1284-0, 0)</f>
        <v>0</v>
      </c>
      <c r="AA1286">
        <f>IF(Source!BI539=4,I1277+I1278+I1280+I1282+I1283+I1284,0)</f>
        <v>0</v>
      </c>
    </row>
    <row r="1287" spans="1:27" ht="42.75" x14ac:dyDescent="0.2">
      <c r="A1287" s="21" t="str">
        <f>Source!E541</f>
        <v>119</v>
      </c>
      <c r="B1287" s="22" t="str">
        <f>Source!F541</f>
        <v>3.11-14-2</v>
      </c>
      <c r="C1287" s="22" t="str">
        <f>Source!G541</f>
        <v>Добавлять или исключать на каждые 5 мм изменения толщины к позиции 3.11-14-1</v>
      </c>
      <c r="D1287" s="23" t="str">
        <f>Source!H541</f>
        <v>100 м2 покрытия</v>
      </c>
      <c r="E1287" s="10">
        <f>Source!I541</f>
        <v>3.6480000000000001</v>
      </c>
      <c r="F1287" s="25"/>
      <c r="G1287" s="24"/>
      <c r="H1287" s="10"/>
      <c r="I1287" s="26"/>
      <c r="J1287" s="10"/>
      <c r="K1287" s="26"/>
      <c r="Q1287">
        <f>ROUND((Source!DN541/100)*ROUND((Source!AF541*Source!AV541)*Source!I541, 2), 2)</f>
        <v>728.71</v>
      </c>
      <c r="R1287">
        <f>Source!X541</f>
        <v>11697.89</v>
      </c>
      <c r="S1287">
        <f>ROUND((Source!DO541/100)*ROUND((Source!AF541*Source!AV541)*Source!I541, 2), 2)</f>
        <v>490.48</v>
      </c>
      <c r="T1287">
        <f>Source!Y541</f>
        <v>5718.97</v>
      </c>
      <c r="U1287">
        <f>ROUND((175/100)*ROUND((Source!AE541*Source!AV541)*Source!I541, 2), 2)</f>
        <v>3.36</v>
      </c>
      <c r="V1287">
        <f>ROUND((167/100)*ROUND(Source!CS541*Source!I541, 2), 2)</f>
        <v>3.21</v>
      </c>
    </row>
    <row r="1288" spans="1:27" ht="14.25" x14ac:dyDescent="0.2">
      <c r="A1288" s="21"/>
      <c r="B1288" s="22"/>
      <c r="C1288" s="22" t="s">
        <v>1036</v>
      </c>
      <c r="D1288" s="23"/>
      <c r="E1288" s="10"/>
      <c r="F1288" s="25">
        <f>Source!AO541</f>
        <v>11.93</v>
      </c>
      <c r="G1288" s="24" t="str">
        <f>Source!DG541</f>
        <v>*1,15)*14</v>
      </c>
      <c r="H1288" s="10">
        <f>Source!AV541</f>
        <v>1</v>
      </c>
      <c r="I1288" s="26">
        <f>ROUND((Source!AF541*Source!AV541)*Source!I541, 2)</f>
        <v>700.68</v>
      </c>
      <c r="J1288" s="10">
        <f>IF(Source!BA541&lt;&gt; 0, Source!BA541, 1)</f>
        <v>18.55</v>
      </c>
      <c r="K1288" s="26">
        <f>Source!S541</f>
        <v>12997.66</v>
      </c>
      <c r="W1288">
        <f>I1288</f>
        <v>700.68</v>
      </c>
    </row>
    <row r="1289" spans="1:27" ht="14.25" x14ac:dyDescent="0.2">
      <c r="A1289" s="21"/>
      <c r="B1289" s="22"/>
      <c r="C1289" s="22" t="s">
        <v>1037</v>
      </c>
      <c r="D1289" s="23"/>
      <c r="E1289" s="10"/>
      <c r="F1289" s="25">
        <f>Source!AM541</f>
        <v>1.1299999999999999</v>
      </c>
      <c r="G1289" s="24" t="str">
        <f>Source!DE541</f>
        <v>*1,25)*14</v>
      </c>
      <c r="H1289" s="10">
        <f>Source!AV541</f>
        <v>1</v>
      </c>
      <c r="I1289" s="26">
        <f>ROUND((Source!AD541*Source!AV541)*Source!I541, 2)</f>
        <v>72.14</v>
      </c>
      <c r="J1289" s="10">
        <f>IF(Source!BB541&lt;&gt; 0, Source!BB541, 1)</f>
        <v>1.33</v>
      </c>
      <c r="K1289" s="26">
        <f>Source!Q541</f>
        <v>95.95</v>
      </c>
    </row>
    <row r="1290" spans="1:27" ht="14.25" x14ac:dyDescent="0.2">
      <c r="A1290" s="21"/>
      <c r="B1290" s="22"/>
      <c r="C1290" s="22" t="s">
        <v>1038</v>
      </c>
      <c r="D1290" s="23"/>
      <c r="E1290" s="10"/>
      <c r="F1290" s="25">
        <f>Source!AN541</f>
        <v>0.03</v>
      </c>
      <c r="G1290" s="24" t="str">
        <f>Source!DF541</f>
        <v>*1,25)*14</v>
      </c>
      <c r="H1290" s="10">
        <f>Source!AV541</f>
        <v>1</v>
      </c>
      <c r="I1290" s="27">
        <f>ROUND((Source!AE541*Source!AV541)*Source!I541, 2)</f>
        <v>1.92</v>
      </c>
      <c r="J1290" s="10">
        <f>IF(Source!BS541&lt;&gt; 0, Source!BS541, 1)</f>
        <v>1</v>
      </c>
      <c r="K1290" s="27">
        <f>Source!R541</f>
        <v>1.92</v>
      </c>
      <c r="W1290">
        <f>I1290</f>
        <v>1.92</v>
      </c>
    </row>
    <row r="1291" spans="1:27" ht="57" x14ac:dyDescent="0.2">
      <c r="A1291" s="21" t="str">
        <f>Source!E542</f>
        <v>119,1</v>
      </c>
      <c r="B1291" s="22" t="str">
        <f>Source!F542</f>
        <v>1.3-1-147</v>
      </c>
      <c r="C1291" s="22" t="str">
        <f>Source!G542</f>
        <v>Смеси бетонные, БСГ, тяжелого бетона на гранитном щебне, фракция 5-20, класс прочности В15 (М200); П4, F75, W2</v>
      </c>
      <c r="D1291" s="23" t="str">
        <f>Source!H542</f>
        <v>м3</v>
      </c>
      <c r="E1291" s="10">
        <f>Source!I542</f>
        <v>26.046720000000001</v>
      </c>
      <c r="F1291" s="25">
        <f>Source!AK542</f>
        <v>706.39</v>
      </c>
      <c r="G1291" s="28" t="s">
        <v>3</v>
      </c>
      <c r="H1291" s="10">
        <f>Source!AW542</f>
        <v>1</v>
      </c>
      <c r="I1291" s="26">
        <f>ROUND((Source!AC542*Source!AW542)*Source!I542, 2)+ROUND((Source!AD542*Source!AV542)*Source!I542, 2)+ROUND((Source!AF542*Source!AV542)*Source!I542, 2)</f>
        <v>18399.14</v>
      </c>
      <c r="J1291" s="10">
        <f>IF(Source!BC542&lt;&gt; 0, Source!BC542, 1)</f>
        <v>5.36</v>
      </c>
      <c r="K1291" s="26">
        <f>Source!O542</f>
        <v>98619.4</v>
      </c>
      <c r="Q1291">
        <f>ROUND((Source!DN542/100)*ROUND((Source!AF542*Source!AV542)*Source!I542, 2), 2)</f>
        <v>0</v>
      </c>
      <c r="R1291">
        <f>Source!X542</f>
        <v>0</v>
      </c>
      <c r="S1291">
        <f>ROUND((Source!DO542/100)*ROUND((Source!AF542*Source!AV542)*Source!I542, 2), 2)</f>
        <v>0</v>
      </c>
      <c r="T1291">
        <f>Source!Y542</f>
        <v>0</v>
      </c>
      <c r="U1291">
        <f>ROUND((175/100)*ROUND((Source!AE542*Source!AV542)*Source!I542, 2), 2)</f>
        <v>0</v>
      </c>
      <c r="V1291">
        <f>ROUND((167/100)*ROUND(Source!CS542*Source!I542, 2), 2)</f>
        <v>0</v>
      </c>
      <c r="X1291">
        <f>IF(Source!BI542&lt;=1,I1291, 0)</f>
        <v>18399.14</v>
      </c>
      <c r="Y1291">
        <f>IF(Source!BI542=2,I1291, 0)</f>
        <v>0</v>
      </c>
      <c r="Z1291">
        <f>IF(Source!BI542=3,I1291, 0)</f>
        <v>0</v>
      </c>
      <c r="AA1291">
        <f>IF(Source!BI542=4,I1291, 0)</f>
        <v>0</v>
      </c>
    </row>
    <row r="1292" spans="1:27" ht="14.25" x14ac:dyDescent="0.2">
      <c r="A1292" s="21"/>
      <c r="B1292" s="22"/>
      <c r="C1292" s="22" t="s">
        <v>1040</v>
      </c>
      <c r="D1292" s="23" t="s">
        <v>1041</v>
      </c>
      <c r="E1292" s="10">
        <f>Source!DN541</f>
        <v>104</v>
      </c>
      <c r="F1292" s="25"/>
      <c r="G1292" s="24"/>
      <c r="H1292" s="10"/>
      <c r="I1292" s="26">
        <f>SUM(Q1287:Q1291)</f>
        <v>728.71</v>
      </c>
      <c r="J1292" s="10">
        <f>Source!BZ541</f>
        <v>90</v>
      </c>
      <c r="K1292" s="26">
        <f>SUM(R1287:R1291)</f>
        <v>11697.89</v>
      </c>
    </row>
    <row r="1293" spans="1:27" ht="14.25" x14ac:dyDescent="0.2">
      <c r="A1293" s="21"/>
      <c r="B1293" s="22"/>
      <c r="C1293" s="22" t="s">
        <v>1042</v>
      </c>
      <c r="D1293" s="23" t="s">
        <v>1041</v>
      </c>
      <c r="E1293" s="10">
        <f>Source!DO541</f>
        <v>70</v>
      </c>
      <c r="F1293" s="25"/>
      <c r="G1293" s="24"/>
      <c r="H1293" s="10"/>
      <c r="I1293" s="26">
        <f>SUM(S1287:S1292)</f>
        <v>490.48</v>
      </c>
      <c r="J1293" s="10">
        <f>Source!CA541</f>
        <v>44</v>
      </c>
      <c r="K1293" s="26">
        <f>SUM(T1287:T1292)</f>
        <v>5718.97</v>
      </c>
    </row>
    <row r="1294" spans="1:27" ht="14.25" x14ac:dyDescent="0.2">
      <c r="A1294" s="21"/>
      <c r="B1294" s="22"/>
      <c r="C1294" s="22" t="s">
        <v>1043</v>
      </c>
      <c r="D1294" s="23" t="s">
        <v>1041</v>
      </c>
      <c r="E1294" s="10">
        <f>175</f>
        <v>175</v>
      </c>
      <c r="F1294" s="25"/>
      <c r="G1294" s="24"/>
      <c r="H1294" s="10"/>
      <c r="I1294" s="26">
        <f>SUM(U1287:U1293)</f>
        <v>3.36</v>
      </c>
      <c r="J1294" s="10">
        <f>167</f>
        <v>167</v>
      </c>
      <c r="K1294" s="26">
        <f>SUM(V1287:V1293)</f>
        <v>3.21</v>
      </c>
    </row>
    <row r="1295" spans="1:27" ht="14.25" x14ac:dyDescent="0.2">
      <c r="A1295" s="21"/>
      <c r="B1295" s="22"/>
      <c r="C1295" s="22" t="s">
        <v>1044</v>
      </c>
      <c r="D1295" s="23" t="s">
        <v>1045</v>
      </c>
      <c r="E1295" s="10">
        <f>Source!AQ541</f>
        <v>1.04</v>
      </c>
      <c r="F1295" s="25"/>
      <c r="G1295" s="24" t="str">
        <f>Source!DI541</f>
        <v>*1,15)*14</v>
      </c>
      <c r="H1295" s="10">
        <f>Source!AV541</f>
        <v>1</v>
      </c>
      <c r="I1295" s="26">
        <f>Source!U541</f>
        <v>61.082112000000002</v>
      </c>
      <c r="J1295" s="10"/>
      <c r="K1295" s="26"/>
    </row>
    <row r="1296" spans="1:27" ht="15" x14ac:dyDescent="0.25">
      <c r="A1296" s="30"/>
      <c r="B1296" s="30"/>
      <c r="C1296" s="30"/>
      <c r="D1296" s="30"/>
      <c r="E1296" s="30"/>
      <c r="F1296" s="30"/>
      <c r="G1296" s="30"/>
      <c r="H1296" s="39">
        <f>I1288+I1289+I1292+I1293+I1294+SUM(I1291:I1291)</f>
        <v>20394.509999999998</v>
      </c>
      <c r="I1296" s="39"/>
      <c r="J1296" s="39">
        <f>K1288+K1289+K1292+K1293+K1294+SUM(K1291:K1291)</f>
        <v>129133.07999999999</v>
      </c>
      <c r="K1296" s="39"/>
      <c r="O1296" s="29">
        <f>I1288+I1289+I1292+I1293+I1294+SUM(I1291:I1291)</f>
        <v>20394.509999999998</v>
      </c>
      <c r="P1296" s="29">
        <f>K1288+K1289+K1292+K1293+K1294+SUM(K1291:K1291)</f>
        <v>129133.07999999999</v>
      </c>
      <c r="X1296">
        <f>IF(Source!BI541&lt;=1,I1288+I1289+I1292+I1293+I1294-0, 0)</f>
        <v>1995.37</v>
      </c>
      <c r="Y1296">
        <f>IF(Source!BI541=2,I1288+I1289+I1292+I1293+I1294-0, 0)</f>
        <v>0</v>
      </c>
      <c r="Z1296">
        <f>IF(Source!BI541=3,I1288+I1289+I1292+I1293+I1294-0, 0)</f>
        <v>0</v>
      </c>
      <c r="AA1296">
        <f>IF(Source!BI541=4,I1288+I1289+I1292+I1293+I1294,0)</f>
        <v>0</v>
      </c>
    </row>
    <row r="1297" spans="1:27" ht="28.5" x14ac:dyDescent="0.2">
      <c r="A1297" s="21" t="str">
        <f>Source!E543</f>
        <v>120</v>
      </c>
      <c r="B1297" s="22" t="str">
        <f>Source!F543</f>
        <v>3.6-6-10</v>
      </c>
      <c r="C1297" s="22" t="str">
        <f>Source!G543</f>
        <v>Армирование подстилающих слоев и набетонок</v>
      </c>
      <c r="D1297" s="23" t="str">
        <f>Source!H543</f>
        <v>1 Т</v>
      </c>
      <c r="E1297" s="10">
        <f>Source!I543</f>
        <v>0.89800000000000002</v>
      </c>
      <c r="F1297" s="25"/>
      <c r="G1297" s="24"/>
      <c r="H1297" s="10"/>
      <c r="I1297" s="26"/>
      <c r="J1297" s="10"/>
      <c r="K1297" s="26"/>
      <c r="Q1297">
        <f>ROUND((Source!DN543/100)*ROUND((Source!AF543*Source!AV543)*Source!I543, 2), 2)</f>
        <v>118.22</v>
      </c>
      <c r="R1297">
        <f>Source!X543</f>
        <v>1857.61</v>
      </c>
      <c r="S1297">
        <f>ROUND((Source!DO543/100)*ROUND((Source!AF543*Source!AV543)*Source!I543, 2), 2)</f>
        <v>97.36</v>
      </c>
      <c r="T1297">
        <f>Source!Y543</f>
        <v>1135.2</v>
      </c>
      <c r="U1297">
        <f>ROUND((175/100)*ROUND((Source!AE543*Source!AV543)*Source!I543, 2), 2)</f>
        <v>14.47</v>
      </c>
      <c r="V1297">
        <f>ROUND((167/100)*ROUND(Source!CS543*Source!I543, 2), 2)</f>
        <v>13.81</v>
      </c>
    </row>
    <row r="1298" spans="1:27" ht="14.25" x14ac:dyDescent="0.2">
      <c r="A1298" s="21"/>
      <c r="B1298" s="22"/>
      <c r="C1298" s="22" t="s">
        <v>1036</v>
      </c>
      <c r="D1298" s="23"/>
      <c r="E1298" s="10"/>
      <c r="F1298" s="25">
        <f>Source!AO543</f>
        <v>134.68</v>
      </c>
      <c r="G1298" s="24" t="str">
        <f>Source!DG543</f>
        <v>*1,15</v>
      </c>
      <c r="H1298" s="10">
        <f>Source!AV543</f>
        <v>1</v>
      </c>
      <c r="I1298" s="26">
        <f>ROUND((Source!AF543*Source!AV543)*Source!I543, 2)</f>
        <v>139.08000000000001</v>
      </c>
      <c r="J1298" s="10">
        <f>IF(Source!BA543&lt;&gt; 0, Source!BA543, 1)</f>
        <v>18.55</v>
      </c>
      <c r="K1298" s="26">
        <f>Source!S543</f>
        <v>2580.0100000000002</v>
      </c>
      <c r="W1298">
        <f>I1298</f>
        <v>139.08000000000001</v>
      </c>
    </row>
    <row r="1299" spans="1:27" ht="14.25" x14ac:dyDescent="0.2">
      <c r="A1299" s="21"/>
      <c r="B1299" s="22"/>
      <c r="C1299" s="22" t="s">
        <v>1037</v>
      </c>
      <c r="D1299" s="23"/>
      <c r="E1299" s="10"/>
      <c r="F1299" s="25">
        <f>Source!AM543</f>
        <v>30.68</v>
      </c>
      <c r="G1299" s="24" t="str">
        <f>Source!DE543</f>
        <v>*1,25</v>
      </c>
      <c r="H1299" s="10">
        <f>Source!AV543</f>
        <v>1</v>
      </c>
      <c r="I1299" s="26">
        <f>ROUND((Source!AD543*Source!AV543)*Source!I543, 2)</f>
        <v>34.44</v>
      </c>
      <c r="J1299" s="10">
        <f>IF(Source!BB543&lt;&gt; 0, Source!BB543, 1)</f>
        <v>7.97</v>
      </c>
      <c r="K1299" s="26">
        <f>Source!Q543</f>
        <v>274.47000000000003</v>
      </c>
    </row>
    <row r="1300" spans="1:27" ht="14.25" x14ac:dyDescent="0.2">
      <c r="A1300" s="21"/>
      <c r="B1300" s="22"/>
      <c r="C1300" s="22" t="s">
        <v>1038</v>
      </c>
      <c r="D1300" s="23"/>
      <c r="E1300" s="10"/>
      <c r="F1300" s="25">
        <f>Source!AN543</f>
        <v>7.37</v>
      </c>
      <c r="G1300" s="24" t="str">
        <f>Source!DF543</f>
        <v>*1,25</v>
      </c>
      <c r="H1300" s="10">
        <f>Source!AV543</f>
        <v>1</v>
      </c>
      <c r="I1300" s="27">
        <f>ROUND((Source!AE543*Source!AV543)*Source!I543, 2)</f>
        <v>8.27</v>
      </c>
      <c r="J1300" s="10">
        <f>IF(Source!BS543&lt;&gt; 0, Source!BS543, 1)</f>
        <v>1</v>
      </c>
      <c r="K1300" s="27">
        <f>Source!R543</f>
        <v>8.27</v>
      </c>
      <c r="W1300">
        <f>I1300</f>
        <v>8.27</v>
      </c>
    </row>
    <row r="1301" spans="1:27" ht="14.25" x14ac:dyDescent="0.2">
      <c r="A1301" s="21"/>
      <c r="B1301" s="22"/>
      <c r="C1301" s="22" t="s">
        <v>1039</v>
      </c>
      <c r="D1301" s="23"/>
      <c r="E1301" s="10"/>
      <c r="F1301" s="25">
        <f>Source!AL543</f>
        <v>258.91000000000003</v>
      </c>
      <c r="G1301" s="24" t="str">
        <f>Source!DD543</f>
        <v/>
      </c>
      <c r="H1301" s="10">
        <f>Source!AW543</f>
        <v>1</v>
      </c>
      <c r="I1301" s="26">
        <f>ROUND((Source!AC543*Source!AW543)*Source!I543, 2)</f>
        <v>232.5</v>
      </c>
      <c r="J1301" s="10">
        <f>IF(Source!BC543&lt;&gt; 0, Source!BC543, 1)</f>
        <v>5.39</v>
      </c>
      <c r="K1301" s="26">
        <f>Source!P543</f>
        <v>1253.18</v>
      </c>
    </row>
    <row r="1302" spans="1:27" ht="57" x14ac:dyDescent="0.2">
      <c r="A1302" s="21" t="str">
        <f>Source!E544</f>
        <v>120,1</v>
      </c>
      <c r="B1302" s="22" t="str">
        <f>Source!F544</f>
        <v>1.3-4-75</v>
      </c>
      <c r="C1302" s="22" t="str">
        <f>Source!G544</f>
        <v>Каркасы и сетки арматурные плоские, собранные и сваренные (связанные) в арматурные изделия, класс ВР-I, диаметр 5 мм</v>
      </c>
      <c r="D1302" s="23" t="str">
        <f>Source!H544</f>
        <v>т</v>
      </c>
      <c r="E1302" s="10">
        <f>Source!I544</f>
        <v>0.89800000000000002</v>
      </c>
      <c r="F1302" s="25">
        <f>Source!AK544</f>
        <v>9733.52</v>
      </c>
      <c r="G1302" s="28" t="s">
        <v>3</v>
      </c>
      <c r="H1302" s="10">
        <f>Source!AW544</f>
        <v>1</v>
      </c>
      <c r="I1302" s="26">
        <f>ROUND((Source!AC544*Source!AW544)*Source!I544, 2)+ROUND((Source!AD544*Source!AV544)*Source!I544, 2)+ROUND((Source!AF544*Source!AV544)*Source!I544, 2)</f>
        <v>8740.7000000000007</v>
      </c>
      <c r="J1302" s="10">
        <f>IF(Source!BC544&lt;&gt; 0, Source!BC544, 1)</f>
        <v>3.14</v>
      </c>
      <c r="K1302" s="26">
        <f>Source!O544</f>
        <v>27445.8</v>
      </c>
      <c r="Q1302">
        <f>ROUND((Source!DN544/100)*ROUND((Source!AF544*Source!AV544)*Source!I544, 2), 2)</f>
        <v>0</v>
      </c>
      <c r="R1302">
        <f>Source!X544</f>
        <v>0</v>
      </c>
      <c r="S1302">
        <f>ROUND((Source!DO544/100)*ROUND((Source!AF544*Source!AV544)*Source!I544, 2), 2)</f>
        <v>0</v>
      </c>
      <c r="T1302">
        <f>Source!Y544</f>
        <v>0</v>
      </c>
      <c r="U1302">
        <f>ROUND((175/100)*ROUND((Source!AE544*Source!AV544)*Source!I544, 2), 2)</f>
        <v>0</v>
      </c>
      <c r="V1302">
        <f>ROUND((167/100)*ROUND(Source!CS544*Source!I544, 2), 2)</f>
        <v>0</v>
      </c>
      <c r="X1302">
        <f>IF(Source!BI544&lt;=1,I1302, 0)</f>
        <v>8740.7000000000007</v>
      </c>
      <c r="Y1302">
        <f>IF(Source!BI544=2,I1302, 0)</f>
        <v>0</v>
      </c>
      <c r="Z1302">
        <f>IF(Source!BI544=3,I1302, 0)</f>
        <v>0</v>
      </c>
      <c r="AA1302">
        <f>IF(Source!BI544=4,I1302, 0)</f>
        <v>0</v>
      </c>
    </row>
    <row r="1303" spans="1:27" ht="14.25" x14ac:dyDescent="0.2">
      <c r="A1303" s="21"/>
      <c r="B1303" s="22"/>
      <c r="C1303" s="22" t="s">
        <v>1040</v>
      </c>
      <c r="D1303" s="23" t="s">
        <v>1041</v>
      </c>
      <c r="E1303" s="10">
        <f>Source!DN543</f>
        <v>85</v>
      </c>
      <c r="F1303" s="25"/>
      <c r="G1303" s="24"/>
      <c r="H1303" s="10"/>
      <c r="I1303" s="26">
        <f>SUM(Q1297:Q1302)</f>
        <v>118.22</v>
      </c>
      <c r="J1303" s="10">
        <f>Source!BZ543</f>
        <v>72</v>
      </c>
      <c r="K1303" s="26">
        <f>SUM(R1297:R1302)</f>
        <v>1857.61</v>
      </c>
    </row>
    <row r="1304" spans="1:27" ht="14.25" x14ac:dyDescent="0.2">
      <c r="A1304" s="21"/>
      <c r="B1304" s="22"/>
      <c r="C1304" s="22" t="s">
        <v>1042</v>
      </c>
      <c r="D1304" s="23" t="s">
        <v>1041</v>
      </c>
      <c r="E1304" s="10">
        <f>Source!DO543</f>
        <v>70</v>
      </c>
      <c r="F1304" s="25"/>
      <c r="G1304" s="24"/>
      <c r="H1304" s="10"/>
      <c r="I1304" s="26">
        <f>SUM(S1297:S1303)</f>
        <v>97.36</v>
      </c>
      <c r="J1304" s="10">
        <f>Source!CA543</f>
        <v>44</v>
      </c>
      <c r="K1304" s="26">
        <f>SUM(T1297:T1303)</f>
        <v>1135.2</v>
      </c>
    </row>
    <row r="1305" spans="1:27" ht="14.25" x14ac:dyDescent="0.2">
      <c r="A1305" s="21"/>
      <c r="B1305" s="22"/>
      <c r="C1305" s="22" t="s">
        <v>1043</v>
      </c>
      <c r="D1305" s="23" t="s">
        <v>1041</v>
      </c>
      <c r="E1305" s="10">
        <f>175</f>
        <v>175</v>
      </c>
      <c r="F1305" s="25"/>
      <c r="G1305" s="24"/>
      <c r="H1305" s="10"/>
      <c r="I1305" s="26">
        <f>SUM(U1297:U1304)</f>
        <v>14.47</v>
      </c>
      <c r="J1305" s="10">
        <f>167</f>
        <v>167</v>
      </c>
      <c r="K1305" s="26">
        <f>SUM(V1297:V1304)</f>
        <v>13.81</v>
      </c>
    </row>
    <row r="1306" spans="1:27" ht="14.25" x14ac:dyDescent="0.2">
      <c r="A1306" s="21"/>
      <c r="B1306" s="22"/>
      <c r="C1306" s="22" t="s">
        <v>1044</v>
      </c>
      <c r="D1306" s="23" t="s">
        <v>1045</v>
      </c>
      <c r="E1306" s="10">
        <f>Source!AQ543</f>
        <v>11.6</v>
      </c>
      <c r="F1306" s="25"/>
      <c r="G1306" s="24" t="str">
        <f>Source!DI543</f>
        <v>*1,15</v>
      </c>
      <c r="H1306" s="10">
        <f>Source!AV543</f>
        <v>1</v>
      </c>
      <c r="I1306" s="26">
        <f>Source!U543</f>
        <v>11.979319999999998</v>
      </c>
      <c r="J1306" s="10"/>
      <c r="K1306" s="26"/>
    </row>
    <row r="1307" spans="1:27" ht="15" x14ac:dyDescent="0.25">
      <c r="A1307" s="30"/>
      <c r="B1307" s="30"/>
      <c r="C1307" s="30"/>
      <c r="D1307" s="30"/>
      <c r="E1307" s="30"/>
      <c r="F1307" s="30"/>
      <c r="G1307" s="30"/>
      <c r="H1307" s="39">
        <f>I1298+I1299+I1301+I1303+I1304+I1305+SUM(I1302:I1302)</f>
        <v>9376.77</v>
      </c>
      <c r="I1307" s="39"/>
      <c r="J1307" s="39">
        <f>K1298+K1299+K1301+K1303+K1304+K1305+SUM(K1302:K1302)</f>
        <v>34560.080000000002</v>
      </c>
      <c r="K1307" s="39"/>
      <c r="O1307" s="29">
        <f>I1298+I1299+I1301+I1303+I1304+I1305+SUM(I1302:I1302)</f>
        <v>9376.77</v>
      </c>
      <c r="P1307" s="29">
        <f>K1298+K1299+K1301+K1303+K1304+K1305+SUM(K1302:K1302)</f>
        <v>34560.080000000002</v>
      </c>
      <c r="X1307">
        <f>IF(Source!BI543&lt;=1,I1298+I1299+I1301+I1303+I1304+I1305-0, 0)</f>
        <v>636.07000000000005</v>
      </c>
      <c r="Y1307">
        <f>IF(Source!BI543=2,I1298+I1299+I1301+I1303+I1304+I1305-0, 0)</f>
        <v>0</v>
      </c>
      <c r="Z1307">
        <f>IF(Source!BI543=3,I1298+I1299+I1301+I1303+I1304+I1305-0, 0)</f>
        <v>0</v>
      </c>
      <c r="AA1307">
        <f>IF(Source!BI543=4,I1298+I1299+I1301+I1303+I1304+I1305,0)</f>
        <v>0</v>
      </c>
    </row>
    <row r="1308" spans="1:27" ht="28.5" x14ac:dyDescent="0.2">
      <c r="A1308" s="21" t="str">
        <f>Source!E545</f>
        <v>121</v>
      </c>
      <c r="B1308" s="22" t="str">
        <f>Source!F545</f>
        <v>3.11-10-1</v>
      </c>
      <c r="C1308" s="22" t="str">
        <f>Source!G545</f>
        <v>Устройство стяжек цементных толщиной 20 мм</v>
      </c>
      <c r="D1308" s="23" t="str">
        <f>Source!H545</f>
        <v>100 м2 стяжки</v>
      </c>
      <c r="E1308" s="10">
        <f>Source!I545</f>
        <v>0.32</v>
      </c>
      <c r="F1308" s="25"/>
      <c r="G1308" s="24"/>
      <c r="H1308" s="10"/>
      <c r="I1308" s="26"/>
      <c r="J1308" s="10"/>
      <c r="K1308" s="26"/>
      <c r="Q1308">
        <f>ROUND((Source!DN545/100)*ROUND((Source!AF545*Source!AV545)*Source!I545, 2), 2)</f>
        <v>92.96</v>
      </c>
      <c r="R1308">
        <f>Source!X545</f>
        <v>1492.14</v>
      </c>
      <c r="S1308">
        <f>ROUND((Source!DO545/100)*ROUND((Source!AF545*Source!AV545)*Source!I545, 2), 2)</f>
        <v>62.57</v>
      </c>
      <c r="T1308">
        <f>Source!Y545</f>
        <v>729.49</v>
      </c>
      <c r="U1308">
        <f>ROUND((175/100)*ROUND((Source!AE545*Source!AV545)*Source!I545, 2), 2)</f>
        <v>0.21</v>
      </c>
      <c r="V1308">
        <f>ROUND((167/100)*ROUND(Source!CS545*Source!I545, 2), 2)</f>
        <v>0.2</v>
      </c>
    </row>
    <row r="1309" spans="1:27" ht="14.25" x14ac:dyDescent="0.2">
      <c r="A1309" s="21"/>
      <c r="B1309" s="22"/>
      <c r="C1309" s="22" t="s">
        <v>1036</v>
      </c>
      <c r="D1309" s="23"/>
      <c r="E1309" s="10"/>
      <c r="F1309" s="25">
        <f>Source!AO545</f>
        <v>242.87</v>
      </c>
      <c r="G1309" s="24" t="str">
        <f>Source!DG545</f>
        <v>*1,15</v>
      </c>
      <c r="H1309" s="10">
        <f>Source!AV545</f>
        <v>1</v>
      </c>
      <c r="I1309" s="26">
        <f>ROUND((Source!AF545*Source!AV545)*Source!I545, 2)</f>
        <v>89.38</v>
      </c>
      <c r="J1309" s="10">
        <f>IF(Source!BA545&lt;&gt; 0, Source!BA545, 1)</f>
        <v>18.55</v>
      </c>
      <c r="K1309" s="26">
        <f>Source!S545</f>
        <v>1657.93</v>
      </c>
      <c r="W1309">
        <f>I1309</f>
        <v>89.38</v>
      </c>
    </row>
    <row r="1310" spans="1:27" ht="14.25" x14ac:dyDescent="0.2">
      <c r="A1310" s="21"/>
      <c r="B1310" s="22"/>
      <c r="C1310" s="22" t="s">
        <v>1037</v>
      </c>
      <c r="D1310" s="23"/>
      <c r="E1310" s="10"/>
      <c r="F1310" s="25">
        <f>Source!AM545</f>
        <v>12.59</v>
      </c>
      <c r="G1310" s="24" t="str">
        <f>Source!DE545</f>
        <v>*1,25</v>
      </c>
      <c r="H1310" s="10">
        <f>Source!AV545</f>
        <v>1</v>
      </c>
      <c r="I1310" s="26">
        <f>ROUND((Source!AD545*Source!AV545)*Source!I545, 2)</f>
        <v>5.04</v>
      </c>
      <c r="J1310" s="10">
        <f>IF(Source!BB545&lt;&gt; 0, Source!BB545, 1)</f>
        <v>1.33</v>
      </c>
      <c r="K1310" s="26">
        <f>Source!Q545</f>
        <v>6.7</v>
      </c>
    </row>
    <row r="1311" spans="1:27" ht="14.25" x14ac:dyDescent="0.2">
      <c r="A1311" s="21"/>
      <c r="B1311" s="22"/>
      <c r="C1311" s="22" t="s">
        <v>1038</v>
      </c>
      <c r="D1311" s="23"/>
      <c r="E1311" s="10"/>
      <c r="F1311" s="25">
        <f>Source!AN545</f>
        <v>0.31</v>
      </c>
      <c r="G1311" s="24" t="str">
        <f>Source!DF545</f>
        <v>*1,25</v>
      </c>
      <c r="H1311" s="10">
        <f>Source!AV545</f>
        <v>1</v>
      </c>
      <c r="I1311" s="27">
        <f>ROUND((Source!AE545*Source!AV545)*Source!I545, 2)</f>
        <v>0.12</v>
      </c>
      <c r="J1311" s="10">
        <f>IF(Source!BS545&lt;&gt; 0, Source!BS545, 1)</f>
        <v>1</v>
      </c>
      <c r="K1311" s="27">
        <f>Source!R545</f>
        <v>0.12</v>
      </c>
      <c r="W1311">
        <f>I1311</f>
        <v>0.12</v>
      </c>
    </row>
    <row r="1312" spans="1:27" ht="14.25" x14ac:dyDescent="0.2">
      <c r="A1312" s="21"/>
      <c r="B1312" s="22"/>
      <c r="C1312" s="22" t="s">
        <v>1039</v>
      </c>
      <c r="D1312" s="23"/>
      <c r="E1312" s="10"/>
      <c r="F1312" s="25">
        <f>Source!AL545</f>
        <v>24.75</v>
      </c>
      <c r="G1312" s="24" t="str">
        <f>Source!DD545</f>
        <v/>
      </c>
      <c r="H1312" s="10">
        <f>Source!AW545</f>
        <v>1</v>
      </c>
      <c r="I1312" s="26">
        <f>ROUND((Source!AC545*Source!AW545)*Source!I545, 2)</f>
        <v>7.92</v>
      </c>
      <c r="J1312" s="10">
        <f>IF(Source!BC545&lt;&gt; 0, Source!BC545, 1)</f>
        <v>4.24</v>
      </c>
      <c r="K1312" s="26">
        <f>Source!P545</f>
        <v>33.58</v>
      </c>
    </row>
    <row r="1313" spans="1:27" ht="14.25" x14ac:dyDescent="0.2">
      <c r="A1313" s="21" t="str">
        <f>Source!E546</f>
        <v>121,1</v>
      </c>
      <c r="B1313" s="22" t="str">
        <f>Source!F546</f>
        <v>1.3-2-6</v>
      </c>
      <c r="C1313" s="22" t="str">
        <f>Source!G546</f>
        <v>Растворы цементные, марка 150</v>
      </c>
      <c r="D1313" s="23" t="str">
        <f>Source!H546</f>
        <v>м3</v>
      </c>
      <c r="E1313" s="10">
        <f>Source!I546</f>
        <v>0.65280000000000005</v>
      </c>
      <c r="F1313" s="25">
        <f>Source!AK546</f>
        <v>478.96</v>
      </c>
      <c r="G1313" s="28" t="s">
        <v>3</v>
      </c>
      <c r="H1313" s="10">
        <f>Source!AW546</f>
        <v>1</v>
      </c>
      <c r="I1313" s="26">
        <f>ROUND((Source!AC546*Source!AW546)*Source!I546, 2)+ROUND((Source!AD546*Source!AV546)*Source!I546, 2)+ROUND((Source!AF546*Source!AV546)*Source!I546, 2)</f>
        <v>312.67</v>
      </c>
      <c r="J1313" s="10">
        <f>IF(Source!BC546&lt;&gt; 0, Source!BC546, 1)</f>
        <v>6.54</v>
      </c>
      <c r="K1313" s="26">
        <f>Source!O546</f>
        <v>2044.83</v>
      </c>
      <c r="Q1313">
        <f>ROUND((Source!DN546/100)*ROUND((Source!AF546*Source!AV546)*Source!I546, 2), 2)</f>
        <v>0</v>
      </c>
      <c r="R1313">
        <f>Source!X546</f>
        <v>0</v>
      </c>
      <c r="S1313">
        <f>ROUND((Source!DO546/100)*ROUND((Source!AF546*Source!AV546)*Source!I546, 2), 2)</f>
        <v>0</v>
      </c>
      <c r="T1313">
        <f>Source!Y546</f>
        <v>0</v>
      </c>
      <c r="U1313">
        <f>ROUND((175/100)*ROUND((Source!AE546*Source!AV546)*Source!I546, 2), 2)</f>
        <v>0</v>
      </c>
      <c r="V1313">
        <f>ROUND((167/100)*ROUND(Source!CS546*Source!I546, 2), 2)</f>
        <v>0</v>
      </c>
      <c r="X1313">
        <f>IF(Source!BI546&lt;=1,I1313, 0)</f>
        <v>312.67</v>
      </c>
      <c r="Y1313">
        <f>IF(Source!BI546=2,I1313, 0)</f>
        <v>0</v>
      </c>
      <c r="Z1313">
        <f>IF(Source!BI546=3,I1313, 0)</f>
        <v>0</v>
      </c>
      <c r="AA1313">
        <f>IF(Source!BI546=4,I1313, 0)</f>
        <v>0</v>
      </c>
    </row>
    <row r="1314" spans="1:27" ht="14.25" x14ac:dyDescent="0.2">
      <c r="A1314" s="21"/>
      <c r="B1314" s="22"/>
      <c r="C1314" s="22" t="s">
        <v>1040</v>
      </c>
      <c r="D1314" s="23" t="s">
        <v>1041</v>
      </c>
      <c r="E1314" s="10">
        <f>Source!DN545</f>
        <v>104</v>
      </c>
      <c r="F1314" s="25"/>
      <c r="G1314" s="24"/>
      <c r="H1314" s="10"/>
      <c r="I1314" s="26">
        <f>SUM(Q1308:Q1313)</f>
        <v>92.96</v>
      </c>
      <c r="J1314" s="10">
        <f>Source!BZ545</f>
        <v>90</v>
      </c>
      <c r="K1314" s="26">
        <f>SUM(R1308:R1313)</f>
        <v>1492.14</v>
      </c>
    </row>
    <row r="1315" spans="1:27" ht="14.25" x14ac:dyDescent="0.2">
      <c r="A1315" s="21"/>
      <c r="B1315" s="22"/>
      <c r="C1315" s="22" t="s">
        <v>1042</v>
      </c>
      <c r="D1315" s="23" t="s">
        <v>1041</v>
      </c>
      <c r="E1315" s="10">
        <f>Source!DO545</f>
        <v>70</v>
      </c>
      <c r="F1315" s="25"/>
      <c r="G1315" s="24"/>
      <c r="H1315" s="10"/>
      <c r="I1315" s="26">
        <f>SUM(S1308:S1314)</f>
        <v>62.57</v>
      </c>
      <c r="J1315" s="10">
        <f>Source!CA545</f>
        <v>44</v>
      </c>
      <c r="K1315" s="26">
        <f>SUM(T1308:T1314)</f>
        <v>729.49</v>
      </c>
    </row>
    <row r="1316" spans="1:27" ht="14.25" x14ac:dyDescent="0.2">
      <c r="A1316" s="21"/>
      <c r="B1316" s="22"/>
      <c r="C1316" s="22" t="s">
        <v>1043</v>
      </c>
      <c r="D1316" s="23" t="s">
        <v>1041</v>
      </c>
      <c r="E1316" s="10">
        <f>175</f>
        <v>175</v>
      </c>
      <c r="F1316" s="25"/>
      <c r="G1316" s="24"/>
      <c r="H1316" s="10"/>
      <c r="I1316" s="26">
        <f>SUM(U1308:U1315)</f>
        <v>0.21</v>
      </c>
      <c r="J1316" s="10">
        <f>167</f>
        <v>167</v>
      </c>
      <c r="K1316" s="26">
        <f>SUM(V1308:V1315)</f>
        <v>0.2</v>
      </c>
    </row>
    <row r="1317" spans="1:27" ht="14.25" x14ac:dyDescent="0.2">
      <c r="A1317" s="21"/>
      <c r="B1317" s="22"/>
      <c r="C1317" s="22" t="s">
        <v>1044</v>
      </c>
      <c r="D1317" s="23" t="s">
        <v>1045</v>
      </c>
      <c r="E1317" s="10">
        <f>Source!AQ545</f>
        <v>23.33</v>
      </c>
      <c r="F1317" s="25"/>
      <c r="G1317" s="24" t="str">
        <f>Source!DI545</f>
        <v>*1,15</v>
      </c>
      <c r="H1317" s="10">
        <f>Source!AV545</f>
        <v>1</v>
      </c>
      <c r="I1317" s="26">
        <f>Source!U545</f>
        <v>8.5854399999999984</v>
      </c>
      <c r="J1317" s="10"/>
      <c r="K1317" s="26"/>
    </row>
    <row r="1318" spans="1:27" ht="15" x14ac:dyDescent="0.25">
      <c r="A1318" s="30"/>
      <c r="B1318" s="30"/>
      <c r="C1318" s="30"/>
      <c r="D1318" s="30"/>
      <c r="E1318" s="30"/>
      <c r="F1318" s="30"/>
      <c r="G1318" s="30"/>
      <c r="H1318" s="39">
        <f>I1309+I1310+I1312+I1314+I1315+I1316+SUM(I1313:I1313)</f>
        <v>570.75</v>
      </c>
      <c r="I1318" s="39"/>
      <c r="J1318" s="39">
        <f>K1309+K1310+K1312+K1314+K1315+K1316+SUM(K1313:K1313)</f>
        <v>5964.87</v>
      </c>
      <c r="K1318" s="39"/>
      <c r="O1318" s="29">
        <f>I1309+I1310+I1312+I1314+I1315+I1316+SUM(I1313:I1313)</f>
        <v>570.75</v>
      </c>
      <c r="P1318" s="29">
        <f>K1309+K1310+K1312+K1314+K1315+K1316+SUM(K1313:K1313)</f>
        <v>5964.87</v>
      </c>
      <c r="X1318">
        <f>IF(Source!BI545&lt;=1,I1309+I1310+I1312+I1314+I1315+I1316-0, 0)</f>
        <v>258.08</v>
      </c>
      <c r="Y1318">
        <f>IF(Source!BI545=2,I1309+I1310+I1312+I1314+I1315+I1316-0, 0)</f>
        <v>0</v>
      </c>
      <c r="Z1318">
        <f>IF(Source!BI545=3,I1309+I1310+I1312+I1314+I1315+I1316-0, 0)</f>
        <v>0</v>
      </c>
      <c r="AA1318">
        <f>IF(Source!BI545=4,I1309+I1310+I1312+I1314+I1315+I1316,0)</f>
        <v>0</v>
      </c>
    </row>
    <row r="1319" spans="1:27" ht="42.75" x14ac:dyDescent="0.2">
      <c r="A1319" s="21" t="str">
        <f>Source!E547</f>
        <v>122</v>
      </c>
      <c r="B1319" s="22" t="str">
        <f>Source!F547</f>
        <v>3.11-10-2</v>
      </c>
      <c r="C1319" s="22" t="str">
        <f>Source!G547</f>
        <v>Добавляется или исключается на каждые 5 мм изменения толщины стяжки к позиции 3.11-10-1</v>
      </c>
      <c r="D1319" s="23" t="str">
        <f>Source!H547</f>
        <v>100 м2 стяжки</v>
      </c>
      <c r="E1319" s="10">
        <f>Source!I547</f>
        <v>3.2</v>
      </c>
      <c r="F1319" s="25"/>
      <c r="G1319" s="24"/>
      <c r="H1319" s="10"/>
      <c r="I1319" s="26"/>
      <c r="J1319" s="10"/>
      <c r="K1319" s="26"/>
      <c r="Q1319">
        <f>ROUND((Source!DN547/100)*ROUND((Source!AF547*Source!AV547)*Source!I547, 2), 2)</f>
        <v>68.89</v>
      </c>
      <c r="R1319">
        <f>Source!X547</f>
        <v>1105.8800000000001</v>
      </c>
      <c r="S1319">
        <f>ROUND((Source!DO547/100)*ROUND((Source!AF547*Source!AV547)*Source!I547, 2), 2)</f>
        <v>46.37</v>
      </c>
      <c r="T1319">
        <f>Source!Y547</f>
        <v>540.65</v>
      </c>
      <c r="U1319">
        <f>ROUND((175/100)*ROUND((Source!AE547*Source!AV547)*Source!I547, 2), 2)</f>
        <v>2.2400000000000002</v>
      </c>
      <c r="V1319">
        <f>ROUND((167/100)*ROUND(Source!CS547*Source!I547, 2), 2)</f>
        <v>2.14</v>
      </c>
    </row>
    <row r="1320" spans="1:27" ht="14.25" x14ac:dyDescent="0.2">
      <c r="A1320" s="21"/>
      <c r="B1320" s="22"/>
      <c r="C1320" s="22" t="s">
        <v>1036</v>
      </c>
      <c r="D1320" s="23"/>
      <c r="E1320" s="10"/>
      <c r="F1320" s="25">
        <f>Source!AO547</f>
        <v>4.5</v>
      </c>
      <c r="G1320" s="24" t="str">
        <f>Source!DG547</f>
        <v>*1,15)*4</v>
      </c>
      <c r="H1320" s="10">
        <f>Source!AV547</f>
        <v>1</v>
      </c>
      <c r="I1320" s="26">
        <f>ROUND((Source!AF547*Source!AV547)*Source!I547, 2)</f>
        <v>66.239999999999995</v>
      </c>
      <c r="J1320" s="10">
        <f>IF(Source!BA547&lt;&gt; 0, Source!BA547, 1)</f>
        <v>18.55</v>
      </c>
      <c r="K1320" s="26">
        <f>Source!S547</f>
        <v>1228.75</v>
      </c>
      <c r="W1320">
        <f>I1320</f>
        <v>66.239999999999995</v>
      </c>
    </row>
    <row r="1321" spans="1:27" ht="14.25" x14ac:dyDescent="0.2">
      <c r="A1321" s="21"/>
      <c r="B1321" s="22"/>
      <c r="C1321" s="22" t="s">
        <v>1037</v>
      </c>
      <c r="D1321" s="23"/>
      <c r="E1321" s="10"/>
      <c r="F1321" s="25">
        <f>Source!AM547</f>
        <v>3.22</v>
      </c>
      <c r="G1321" s="24" t="str">
        <f>Source!DE547</f>
        <v>*1,25)*4</v>
      </c>
      <c r="H1321" s="10">
        <f>Source!AV547</f>
        <v>1</v>
      </c>
      <c r="I1321" s="26">
        <f>ROUND((Source!AD547*Source!AV547)*Source!I547, 2)</f>
        <v>51.52</v>
      </c>
      <c r="J1321" s="10">
        <f>IF(Source!BB547&lt;&gt; 0, Source!BB547, 1)</f>
        <v>1.33</v>
      </c>
      <c r="K1321" s="26">
        <f>Source!Q547</f>
        <v>68.52</v>
      </c>
    </row>
    <row r="1322" spans="1:27" ht="14.25" x14ac:dyDescent="0.2">
      <c r="A1322" s="21"/>
      <c r="B1322" s="22"/>
      <c r="C1322" s="22" t="s">
        <v>1038</v>
      </c>
      <c r="D1322" s="23"/>
      <c r="E1322" s="10"/>
      <c r="F1322" s="25">
        <f>Source!AN547</f>
        <v>0.08</v>
      </c>
      <c r="G1322" s="24" t="str">
        <f>Source!DF547</f>
        <v>*1,25)*4</v>
      </c>
      <c r="H1322" s="10">
        <f>Source!AV547</f>
        <v>1</v>
      </c>
      <c r="I1322" s="27">
        <f>ROUND((Source!AE547*Source!AV547)*Source!I547, 2)</f>
        <v>1.28</v>
      </c>
      <c r="J1322" s="10">
        <f>IF(Source!BS547&lt;&gt; 0, Source!BS547, 1)</f>
        <v>1</v>
      </c>
      <c r="K1322" s="27">
        <f>Source!R547</f>
        <v>1.28</v>
      </c>
      <c r="W1322">
        <f>I1322</f>
        <v>1.28</v>
      </c>
    </row>
    <row r="1323" spans="1:27" ht="14.25" x14ac:dyDescent="0.2">
      <c r="A1323" s="21" t="str">
        <f>Source!E548</f>
        <v>122,1</v>
      </c>
      <c r="B1323" s="22" t="str">
        <f>Source!F548</f>
        <v>1.3-2-6</v>
      </c>
      <c r="C1323" s="22" t="str">
        <f>Source!G548</f>
        <v>Растворы цементные, марка 150</v>
      </c>
      <c r="D1323" s="23" t="str">
        <f>Source!H548</f>
        <v>м3</v>
      </c>
      <c r="E1323" s="10">
        <f>Source!I548</f>
        <v>26.111999999999995</v>
      </c>
      <c r="F1323" s="25">
        <f>Source!AK548</f>
        <v>478.96</v>
      </c>
      <c r="G1323" s="28" t="s">
        <v>3</v>
      </c>
      <c r="H1323" s="10">
        <f>Source!AW548</f>
        <v>1</v>
      </c>
      <c r="I1323" s="26">
        <f>ROUND((Source!AC548*Source!AW548)*Source!I548, 2)+ROUND((Source!AD548*Source!AV548)*Source!I548, 2)+ROUND((Source!AF548*Source!AV548)*Source!I548, 2)</f>
        <v>12506.6</v>
      </c>
      <c r="J1323" s="10">
        <f>IF(Source!BC548&lt;&gt; 0, Source!BC548, 1)</f>
        <v>6.54</v>
      </c>
      <c r="K1323" s="26">
        <f>Source!O548</f>
        <v>81793.19</v>
      </c>
      <c r="Q1323">
        <f>ROUND((Source!DN548/100)*ROUND((Source!AF548*Source!AV548)*Source!I548, 2), 2)</f>
        <v>0</v>
      </c>
      <c r="R1323">
        <f>Source!X548</f>
        <v>0</v>
      </c>
      <c r="S1323">
        <f>ROUND((Source!DO548/100)*ROUND((Source!AF548*Source!AV548)*Source!I548, 2), 2)</f>
        <v>0</v>
      </c>
      <c r="T1323">
        <f>Source!Y548</f>
        <v>0</v>
      </c>
      <c r="U1323">
        <f>ROUND((175/100)*ROUND((Source!AE548*Source!AV548)*Source!I548, 2), 2)</f>
        <v>0</v>
      </c>
      <c r="V1323">
        <f>ROUND((167/100)*ROUND(Source!CS548*Source!I548, 2), 2)</f>
        <v>0</v>
      </c>
      <c r="X1323">
        <f>IF(Source!BI548&lt;=1,I1323, 0)</f>
        <v>12506.6</v>
      </c>
      <c r="Y1323">
        <f>IF(Source!BI548=2,I1323, 0)</f>
        <v>0</v>
      </c>
      <c r="Z1323">
        <f>IF(Source!BI548=3,I1323, 0)</f>
        <v>0</v>
      </c>
      <c r="AA1323">
        <f>IF(Source!BI548=4,I1323, 0)</f>
        <v>0</v>
      </c>
    </row>
    <row r="1324" spans="1:27" ht="14.25" x14ac:dyDescent="0.2">
      <c r="A1324" s="21"/>
      <c r="B1324" s="22"/>
      <c r="C1324" s="22" t="s">
        <v>1040</v>
      </c>
      <c r="D1324" s="23" t="s">
        <v>1041</v>
      </c>
      <c r="E1324" s="10">
        <f>Source!DN547</f>
        <v>104</v>
      </c>
      <c r="F1324" s="25"/>
      <c r="G1324" s="24"/>
      <c r="H1324" s="10"/>
      <c r="I1324" s="26">
        <f>SUM(Q1319:Q1323)</f>
        <v>68.89</v>
      </c>
      <c r="J1324" s="10">
        <f>Source!BZ547</f>
        <v>90</v>
      </c>
      <c r="K1324" s="26">
        <f>SUM(R1319:R1323)</f>
        <v>1105.8800000000001</v>
      </c>
    </row>
    <row r="1325" spans="1:27" ht="14.25" x14ac:dyDescent="0.2">
      <c r="A1325" s="21"/>
      <c r="B1325" s="22"/>
      <c r="C1325" s="22" t="s">
        <v>1042</v>
      </c>
      <c r="D1325" s="23" t="s">
        <v>1041</v>
      </c>
      <c r="E1325" s="10">
        <f>Source!DO547</f>
        <v>70</v>
      </c>
      <c r="F1325" s="25"/>
      <c r="G1325" s="24"/>
      <c r="H1325" s="10"/>
      <c r="I1325" s="26">
        <f>SUM(S1319:S1324)</f>
        <v>46.37</v>
      </c>
      <c r="J1325" s="10">
        <f>Source!CA547</f>
        <v>44</v>
      </c>
      <c r="K1325" s="26">
        <f>SUM(T1319:T1324)</f>
        <v>540.65</v>
      </c>
    </row>
    <row r="1326" spans="1:27" ht="14.25" x14ac:dyDescent="0.2">
      <c r="A1326" s="21"/>
      <c r="B1326" s="22"/>
      <c r="C1326" s="22" t="s">
        <v>1043</v>
      </c>
      <c r="D1326" s="23" t="s">
        <v>1041</v>
      </c>
      <c r="E1326" s="10">
        <f>175</f>
        <v>175</v>
      </c>
      <c r="F1326" s="25"/>
      <c r="G1326" s="24"/>
      <c r="H1326" s="10"/>
      <c r="I1326" s="26">
        <f>SUM(U1319:U1325)</f>
        <v>2.2400000000000002</v>
      </c>
      <c r="J1326" s="10">
        <f>167</f>
        <v>167</v>
      </c>
      <c r="K1326" s="26">
        <f>SUM(V1319:V1325)</f>
        <v>2.14</v>
      </c>
    </row>
    <row r="1327" spans="1:27" ht="14.25" x14ac:dyDescent="0.2">
      <c r="A1327" s="21"/>
      <c r="B1327" s="22"/>
      <c r="C1327" s="22" t="s">
        <v>1044</v>
      </c>
      <c r="D1327" s="23" t="s">
        <v>1045</v>
      </c>
      <c r="E1327" s="10">
        <f>Source!AQ547</f>
        <v>0.44</v>
      </c>
      <c r="F1327" s="25"/>
      <c r="G1327" s="24" t="str">
        <f>Source!DI547</f>
        <v>*1,15)*4</v>
      </c>
      <c r="H1327" s="10">
        <f>Source!AV547</f>
        <v>1</v>
      </c>
      <c r="I1327" s="26">
        <f>Source!U547</f>
        <v>6.4768000000000008</v>
      </c>
      <c r="J1327" s="10"/>
      <c r="K1327" s="26"/>
    </row>
    <row r="1328" spans="1:27" ht="15" x14ac:dyDescent="0.25">
      <c r="A1328" s="30"/>
      <c r="B1328" s="30"/>
      <c r="C1328" s="30"/>
      <c r="D1328" s="30"/>
      <c r="E1328" s="30"/>
      <c r="F1328" s="30"/>
      <c r="G1328" s="30"/>
      <c r="H1328" s="39">
        <f>I1320+I1321+I1324+I1325+I1326+SUM(I1323:I1323)</f>
        <v>12741.86</v>
      </c>
      <c r="I1328" s="39"/>
      <c r="J1328" s="39">
        <f>K1320+K1321+K1324+K1325+K1326+SUM(K1323:K1323)</f>
        <v>84739.13</v>
      </c>
      <c r="K1328" s="39"/>
      <c r="O1328" s="29">
        <f>I1320+I1321+I1324+I1325+I1326+SUM(I1323:I1323)</f>
        <v>12741.86</v>
      </c>
      <c r="P1328" s="29">
        <f>K1320+K1321+K1324+K1325+K1326+SUM(K1323:K1323)</f>
        <v>84739.13</v>
      </c>
      <c r="X1328">
        <f>IF(Source!BI547&lt;=1,I1320+I1321+I1324+I1325+I1326-0, 0)</f>
        <v>235.26</v>
      </c>
      <c r="Y1328">
        <f>IF(Source!BI547=2,I1320+I1321+I1324+I1325+I1326-0, 0)</f>
        <v>0</v>
      </c>
      <c r="Z1328">
        <f>IF(Source!BI547=3,I1320+I1321+I1324+I1325+I1326-0, 0)</f>
        <v>0</v>
      </c>
      <c r="AA1328">
        <f>IF(Source!BI547=4,I1320+I1321+I1324+I1325+I1326,0)</f>
        <v>0</v>
      </c>
    </row>
    <row r="1329" spans="1:27" ht="28.5" x14ac:dyDescent="0.2">
      <c r="A1329" s="21" t="str">
        <f>Source!E549</f>
        <v>123</v>
      </c>
      <c r="B1329" s="22" t="str">
        <f>Source!F549</f>
        <v>3.6-6-10</v>
      </c>
      <c r="C1329" s="22" t="str">
        <f>Source!G549</f>
        <v>Армирование подстилающих слоев и набетонок</v>
      </c>
      <c r="D1329" s="23" t="str">
        <f>Source!H549</f>
        <v>1 Т</v>
      </c>
      <c r="E1329" s="10">
        <f>Source!I549</f>
        <v>0.89600000000000002</v>
      </c>
      <c r="F1329" s="25"/>
      <c r="G1329" s="24"/>
      <c r="H1329" s="10"/>
      <c r="I1329" s="26"/>
      <c r="J1329" s="10"/>
      <c r="K1329" s="26"/>
      <c r="Q1329">
        <f>ROUND((Source!DN549/100)*ROUND((Source!AF549*Source!AV549)*Source!I549, 2), 2)</f>
        <v>117.95</v>
      </c>
      <c r="R1329">
        <f>Source!X549</f>
        <v>1853.47</v>
      </c>
      <c r="S1329">
        <f>ROUND((Source!DO549/100)*ROUND((Source!AF549*Source!AV549)*Source!I549, 2), 2)</f>
        <v>97.14</v>
      </c>
      <c r="T1329">
        <f>Source!Y549</f>
        <v>1132.67</v>
      </c>
      <c r="U1329">
        <f>ROUND((175/100)*ROUND((Source!AE549*Source!AV549)*Source!I549, 2), 2)</f>
        <v>14.44</v>
      </c>
      <c r="V1329">
        <f>ROUND((167/100)*ROUND(Source!CS549*Source!I549, 2), 2)</f>
        <v>13.78</v>
      </c>
    </row>
    <row r="1330" spans="1:27" ht="14.25" x14ac:dyDescent="0.2">
      <c r="A1330" s="21"/>
      <c r="B1330" s="22"/>
      <c r="C1330" s="22" t="s">
        <v>1036</v>
      </c>
      <c r="D1330" s="23"/>
      <c r="E1330" s="10"/>
      <c r="F1330" s="25">
        <f>Source!AO549</f>
        <v>134.68</v>
      </c>
      <c r="G1330" s="24" t="str">
        <f>Source!DG549</f>
        <v>*1,15</v>
      </c>
      <c r="H1330" s="10">
        <f>Source!AV549</f>
        <v>1</v>
      </c>
      <c r="I1330" s="26">
        <f>ROUND((Source!AF549*Source!AV549)*Source!I549, 2)</f>
        <v>138.77000000000001</v>
      </c>
      <c r="J1330" s="10">
        <f>IF(Source!BA549&lt;&gt; 0, Source!BA549, 1)</f>
        <v>18.55</v>
      </c>
      <c r="K1330" s="26">
        <f>Source!S549</f>
        <v>2574.2600000000002</v>
      </c>
      <c r="W1330">
        <f>I1330</f>
        <v>138.77000000000001</v>
      </c>
    </row>
    <row r="1331" spans="1:27" ht="14.25" x14ac:dyDescent="0.2">
      <c r="A1331" s="21"/>
      <c r="B1331" s="22"/>
      <c r="C1331" s="22" t="s">
        <v>1037</v>
      </c>
      <c r="D1331" s="23"/>
      <c r="E1331" s="10"/>
      <c r="F1331" s="25">
        <f>Source!AM549</f>
        <v>30.68</v>
      </c>
      <c r="G1331" s="24" t="str">
        <f>Source!DE549</f>
        <v>*1,25</v>
      </c>
      <c r="H1331" s="10">
        <f>Source!AV549</f>
        <v>1</v>
      </c>
      <c r="I1331" s="26">
        <f>ROUND((Source!AD549*Source!AV549)*Source!I549, 2)</f>
        <v>34.36</v>
      </c>
      <c r="J1331" s="10">
        <f>IF(Source!BB549&lt;&gt; 0, Source!BB549, 1)</f>
        <v>7.97</v>
      </c>
      <c r="K1331" s="26">
        <f>Source!Q549</f>
        <v>273.86</v>
      </c>
    </row>
    <row r="1332" spans="1:27" ht="14.25" x14ac:dyDescent="0.2">
      <c r="A1332" s="21"/>
      <c r="B1332" s="22"/>
      <c r="C1332" s="22" t="s">
        <v>1038</v>
      </c>
      <c r="D1332" s="23"/>
      <c r="E1332" s="10"/>
      <c r="F1332" s="25">
        <f>Source!AN549</f>
        <v>7.37</v>
      </c>
      <c r="G1332" s="24" t="str">
        <f>Source!DF549</f>
        <v>*1,25</v>
      </c>
      <c r="H1332" s="10">
        <f>Source!AV549</f>
        <v>1</v>
      </c>
      <c r="I1332" s="27">
        <f>ROUND((Source!AE549*Source!AV549)*Source!I549, 2)</f>
        <v>8.25</v>
      </c>
      <c r="J1332" s="10">
        <f>IF(Source!BS549&lt;&gt; 0, Source!BS549, 1)</f>
        <v>1</v>
      </c>
      <c r="K1332" s="27">
        <f>Source!R549</f>
        <v>8.25</v>
      </c>
      <c r="W1332">
        <f>I1332</f>
        <v>8.25</v>
      </c>
    </row>
    <row r="1333" spans="1:27" ht="14.25" x14ac:dyDescent="0.2">
      <c r="A1333" s="21"/>
      <c r="B1333" s="22"/>
      <c r="C1333" s="22" t="s">
        <v>1039</v>
      </c>
      <c r="D1333" s="23"/>
      <c r="E1333" s="10"/>
      <c r="F1333" s="25">
        <f>Source!AL549</f>
        <v>258.91000000000003</v>
      </c>
      <c r="G1333" s="24" t="str">
        <f>Source!DD549</f>
        <v/>
      </c>
      <c r="H1333" s="10">
        <f>Source!AW549</f>
        <v>1</v>
      </c>
      <c r="I1333" s="26">
        <f>ROUND((Source!AC549*Source!AW549)*Source!I549, 2)</f>
        <v>231.98</v>
      </c>
      <c r="J1333" s="10">
        <f>IF(Source!BC549&lt;&gt; 0, Source!BC549, 1)</f>
        <v>5.39</v>
      </c>
      <c r="K1333" s="26">
        <f>Source!P549</f>
        <v>1250.3900000000001</v>
      </c>
    </row>
    <row r="1334" spans="1:27" ht="57" x14ac:dyDescent="0.2">
      <c r="A1334" s="21" t="str">
        <f>Source!E550</f>
        <v>123,1</v>
      </c>
      <c r="B1334" s="22" t="str">
        <f>Source!F550</f>
        <v>1.3-4-75</v>
      </c>
      <c r="C1334" s="22" t="str">
        <f>Source!G550</f>
        <v>Каркасы и сетки арматурные плоские, собранные и сваренные (связанные) в арматурные изделия, класс ВР-I, диаметр 5 мм</v>
      </c>
      <c r="D1334" s="23" t="str">
        <f>Source!H550</f>
        <v>т</v>
      </c>
      <c r="E1334" s="10">
        <f>Source!I550</f>
        <v>0.89600000000000002</v>
      </c>
      <c r="F1334" s="25">
        <f>Source!AK550</f>
        <v>9733.52</v>
      </c>
      <c r="G1334" s="28" t="s">
        <v>3</v>
      </c>
      <c r="H1334" s="10">
        <f>Source!AW550</f>
        <v>1</v>
      </c>
      <c r="I1334" s="26">
        <f>ROUND((Source!AC550*Source!AW550)*Source!I550, 2)+ROUND((Source!AD550*Source!AV550)*Source!I550, 2)+ROUND((Source!AF550*Source!AV550)*Source!I550, 2)</f>
        <v>8721.23</v>
      </c>
      <c r="J1334" s="10">
        <f>IF(Source!BC550&lt;&gt; 0, Source!BC550, 1)</f>
        <v>3.14</v>
      </c>
      <c r="K1334" s="26">
        <f>Source!O550</f>
        <v>27384.67</v>
      </c>
      <c r="Q1334">
        <f>ROUND((Source!DN550/100)*ROUND((Source!AF550*Source!AV550)*Source!I550, 2), 2)</f>
        <v>0</v>
      </c>
      <c r="R1334">
        <f>Source!X550</f>
        <v>0</v>
      </c>
      <c r="S1334">
        <f>ROUND((Source!DO550/100)*ROUND((Source!AF550*Source!AV550)*Source!I550, 2), 2)</f>
        <v>0</v>
      </c>
      <c r="T1334">
        <f>Source!Y550</f>
        <v>0</v>
      </c>
      <c r="U1334">
        <f>ROUND((175/100)*ROUND((Source!AE550*Source!AV550)*Source!I550, 2), 2)</f>
        <v>0</v>
      </c>
      <c r="V1334">
        <f>ROUND((167/100)*ROUND(Source!CS550*Source!I550, 2), 2)</f>
        <v>0</v>
      </c>
      <c r="X1334">
        <f>IF(Source!BI550&lt;=1,I1334, 0)</f>
        <v>8721.23</v>
      </c>
      <c r="Y1334">
        <f>IF(Source!BI550=2,I1334, 0)</f>
        <v>0</v>
      </c>
      <c r="Z1334">
        <f>IF(Source!BI550=3,I1334, 0)</f>
        <v>0</v>
      </c>
      <c r="AA1334">
        <f>IF(Source!BI550=4,I1334, 0)</f>
        <v>0</v>
      </c>
    </row>
    <row r="1335" spans="1:27" ht="14.25" x14ac:dyDescent="0.2">
      <c r="A1335" s="21"/>
      <c r="B1335" s="22"/>
      <c r="C1335" s="22" t="s">
        <v>1040</v>
      </c>
      <c r="D1335" s="23" t="s">
        <v>1041</v>
      </c>
      <c r="E1335" s="10">
        <f>Source!DN549</f>
        <v>85</v>
      </c>
      <c r="F1335" s="25"/>
      <c r="G1335" s="24"/>
      <c r="H1335" s="10"/>
      <c r="I1335" s="26">
        <f>SUM(Q1329:Q1334)</f>
        <v>117.95</v>
      </c>
      <c r="J1335" s="10">
        <f>Source!BZ549</f>
        <v>72</v>
      </c>
      <c r="K1335" s="26">
        <f>SUM(R1329:R1334)</f>
        <v>1853.47</v>
      </c>
    </row>
    <row r="1336" spans="1:27" ht="14.25" x14ac:dyDescent="0.2">
      <c r="A1336" s="21"/>
      <c r="B1336" s="22"/>
      <c r="C1336" s="22" t="s">
        <v>1042</v>
      </c>
      <c r="D1336" s="23" t="s">
        <v>1041</v>
      </c>
      <c r="E1336" s="10">
        <f>Source!DO549</f>
        <v>70</v>
      </c>
      <c r="F1336" s="25"/>
      <c r="G1336" s="24"/>
      <c r="H1336" s="10"/>
      <c r="I1336" s="26">
        <f>SUM(S1329:S1335)</f>
        <v>97.14</v>
      </c>
      <c r="J1336" s="10">
        <f>Source!CA549</f>
        <v>44</v>
      </c>
      <c r="K1336" s="26">
        <f>SUM(T1329:T1335)</f>
        <v>1132.67</v>
      </c>
    </row>
    <row r="1337" spans="1:27" ht="14.25" x14ac:dyDescent="0.2">
      <c r="A1337" s="21"/>
      <c r="B1337" s="22"/>
      <c r="C1337" s="22" t="s">
        <v>1043</v>
      </c>
      <c r="D1337" s="23" t="s">
        <v>1041</v>
      </c>
      <c r="E1337" s="10">
        <f>175</f>
        <v>175</v>
      </c>
      <c r="F1337" s="25"/>
      <c r="G1337" s="24"/>
      <c r="H1337" s="10"/>
      <c r="I1337" s="26">
        <f>SUM(U1329:U1336)</f>
        <v>14.44</v>
      </c>
      <c r="J1337" s="10">
        <f>167</f>
        <v>167</v>
      </c>
      <c r="K1337" s="26">
        <f>SUM(V1329:V1336)</f>
        <v>13.78</v>
      </c>
    </row>
    <row r="1338" spans="1:27" ht="14.25" x14ac:dyDescent="0.2">
      <c r="A1338" s="21"/>
      <c r="B1338" s="22"/>
      <c r="C1338" s="22" t="s">
        <v>1044</v>
      </c>
      <c r="D1338" s="23" t="s">
        <v>1045</v>
      </c>
      <c r="E1338" s="10">
        <f>Source!AQ549</f>
        <v>11.6</v>
      </c>
      <c r="F1338" s="25"/>
      <c r="G1338" s="24" t="str">
        <f>Source!DI549</f>
        <v>*1,15</v>
      </c>
      <c r="H1338" s="10">
        <f>Source!AV549</f>
        <v>1</v>
      </c>
      <c r="I1338" s="26">
        <f>Source!U549</f>
        <v>11.952639999999999</v>
      </c>
      <c r="J1338" s="10"/>
      <c r="K1338" s="26"/>
    </row>
    <row r="1339" spans="1:27" ht="15" x14ac:dyDescent="0.25">
      <c r="A1339" s="30"/>
      <c r="B1339" s="30"/>
      <c r="C1339" s="30"/>
      <c r="D1339" s="30"/>
      <c r="E1339" s="30"/>
      <c r="F1339" s="30"/>
      <c r="G1339" s="30"/>
      <c r="H1339" s="39">
        <f>I1330+I1331+I1333+I1335+I1336+I1337+SUM(I1334:I1334)</f>
        <v>9355.869999999999</v>
      </c>
      <c r="I1339" s="39"/>
      <c r="J1339" s="39">
        <f>K1330+K1331+K1333+K1335+K1336+K1337+SUM(K1334:K1334)</f>
        <v>34483.1</v>
      </c>
      <c r="K1339" s="39"/>
      <c r="O1339" s="29">
        <f>I1330+I1331+I1333+I1335+I1336+I1337+SUM(I1334:I1334)</f>
        <v>9355.869999999999</v>
      </c>
      <c r="P1339" s="29">
        <f>K1330+K1331+K1333+K1335+K1336+K1337+SUM(K1334:K1334)</f>
        <v>34483.1</v>
      </c>
      <c r="X1339">
        <f>IF(Source!BI549&lt;=1,I1330+I1331+I1333+I1335+I1336+I1337-0, 0)</f>
        <v>634.6400000000001</v>
      </c>
      <c r="Y1339">
        <f>IF(Source!BI549=2,I1330+I1331+I1333+I1335+I1336+I1337-0, 0)</f>
        <v>0</v>
      </c>
      <c r="Z1339">
        <f>IF(Source!BI549=3,I1330+I1331+I1333+I1335+I1336+I1337-0, 0)</f>
        <v>0</v>
      </c>
      <c r="AA1339">
        <f>IF(Source!BI549=4,I1330+I1331+I1333+I1335+I1336+I1337,0)</f>
        <v>0</v>
      </c>
    </row>
    <row r="1340" spans="1:27" ht="42.75" x14ac:dyDescent="0.2">
      <c r="A1340" s="21" t="str">
        <f>Source!E551</f>
        <v>124</v>
      </c>
      <c r="B1340" s="22" t="str">
        <f>Source!F551</f>
        <v>3.12-20-1</v>
      </c>
      <c r="C1340" s="22" t="str">
        <f>Source!G551</f>
        <v>Огрунтовка праймером оснований из бетона или раствора под водоизоляционный кровельный ковер</v>
      </c>
      <c r="D1340" s="23" t="str">
        <f>Source!H551</f>
        <v>100 м2 кровли</v>
      </c>
      <c r="E1340" s="10">
        <f>Source!I551</f>
        <v>3.2</v>
      </c>
      <c r="F1340" s="25"/>
      <c r="G1340" s="24"/>
      <c r="H1340" s="10"/>
      <c r="I1340" s="26"/>
      <c r="J1340" s="10"/>
      <c r="K1340" s="26"/>
      <c r="Q1340">
        <f>ROUND((Source!DN551/100)*ROUND((Source!AF551*Source!AV551)*Source!I551, 2), 2)</f>
        <v>195.8</v>
      </c>
      <c r="R1340">
        <f>Source!X551</f>
        <v>3143.15</v>
      </c>
      <c r="S1340">
        <f>ROUND((Source!DO551/100)*ROUND((Source!AF551*Source!AV551)*Source!I551, 2), 2)</f>
        <v>148.72999999999999</v>
      </c>
      <c r="T1340">
        <f>Source!Y551</f>
        <v>1536.65</v>
      </c>
      <c r="U1340">
        <f>ROUND((175/100)*ROUND((Source!AE551*Source!AV551)*Source!I551, 2), 2)</f>
        <v>4.9000000000000004</v>
      </c>
      <c r="V1340">
        <f>ROUND((167/100)*ROUND(Source!CS551*Source!I551, 2), 2)</f>
        <v>4.68</v>
      </c>
    </row>
    <row r="1341" spans="1:27" ht="14.25" x14ac:dyDescent="0.2">
      <c r="A1341" s="21"/>
      <c r="B1341" s="22"/>
      <c r="C1341" s="22" t="s">
        <v>1036</v>
      </c>
      <c r="D1341" s="23"/>
      <c r="E1341" s="10"/>
      <c r="F1341" s="25">
        <f>Source!AO551</f>
        <v>51.16</v>
      </c>
      <c r="G1341" s="24" t="str">
        <f>Source!DG551</f>
        <v>*1,15</v>
      </c>
      <c r="H1341" s="10">
        <f>Source!AV551</f>
        <v>1</v>
      </c>
      <c r="I1341" s="26">
        <f>ROUND((Source!AF551*Source!AV551)*Source!I551, 2)</f>
        <v>188.27</v>
      </c>
      <c r="J1341" s="10">
        <f>IF(Source!BA551&lt;&gt; 0, Source!BA551, 1)</f>
        <v>18.55</v>
      </c>
      <c r="K1341" s="26">
        <f>Source!S551</f>
        <v>3492.39</v>
      </c>
      <c r="W1341">
        <f>I1341</f>
        <v>188.27</v>
      </c>
    </row>
    <row r="1342" spans="1:27" ht="14.25" x14ac:dyDescent="0.2">
      <c r="A1342" s="21"/>
      <c r="B1342" s="22"/>
      <c r="C1342" s="22" t="s">
        <v>1037</v>
      </c>
      <c r="D1342" s="23"/>
      <c r="E1342" s="10"/>
      <c r="F1342" s="25">
        <f>Source!AM551</f>
        <v>2.98</v>
      </c>
      <c r="G1342" s="24" t="str">
        <f>Source!DE551</f>
        <v>*1,25</v>
      </c>
      <c r="H1342" s="10">
        <f>Source!AV551</f>
        <v>1</v>
      </c>
      <c r="I1342" s="26">
        <f>ROUND((Source!AD551*Source!AV551)*Source!I551, 2)</f>
        <v>11.92</v>
      </c>
      <c r="J1342" s="10">
        <f>IF(Source!BB551&lt;&gt; 0, Source!BB551, 1)</f>
        <v>8.49</v>
      </c>
      <c r="K1342" s="26">
        <f>Source!Q551</f>
        <v>101.2</v>
      </c>
    </row>
    <row r="1343" spans="1:27" ht="14.25" x14ac:dyDescent="0.2">
      <c r="A1343" s="21"/>
      <c r="B1343" s="22"/>
      <c r="C1343" s="22" t="s">
        <v>1038</v>
      </c>
      <c r="D1343" s="23"/>
      <c r="E1343" s="10"/>
      <c r="F1343" s="25">
        <f>Source!AN551</f>
        <v>0.7</v>
      </c>
      <c r="G1343" s="24" t="str">
        <f>Source!DF551</f>
        <v>*1,25</v>
      </c>
      <c r="H1343" s="10">
        <f>Source!AV551</f>
        <v>1</v>
      </c>
      <c r="I1343" s="27">
        <f>ROUND((Source!AE551*Source!AV551)*Source!I551, 2)</f>
        <v>2.8</v>
      </c>
      <c r="J1343" s="10">
        <f>IF(Source!BS551&lt;&gt; 0, Source!BS551, 1)</f>
        <v>1</v>
      </c>
      <c r="K1343" s="27">
        <f>Source!R551</f>
        <v>2.8</v>
      </c>
      <c r="W1343">
        <f>I1343</f>
        <v>2.8</v>
      </c>
    </row>
    <row r="1344" spans="1:27" ht="14.25" x14ac:dyDescent="0.2">
      <c r="A1344" s="21"/>
      <c r="B1344" s="22"/>
      <c r="C1344" s="22" t="s">
        <v>1039</v>
      </c>
      <c r="D1344" s="23"/>
      <c r="E1344" s="10"/>
      <c r="F1344" s="25">
        <f>Source!AL551</f>
        <v>1206.02</v>
      </c>
      <c r="G1344" s="24" t="str">
        <f>Source!DD551</f>
        <v/>
      </c>
      <c r="H1344" s="10">
        <f>Source!AW551</f>
        <v>1</v>
      </c>
      <c r="I1344" s="26">
        <f>ROUND((Source!AC551*Source!AW551)*Source!I551, 2)</f>
        <v>3859.26</v>
      </c>
      <c r="J1344" s="10">
        <f>IF(Source!BC551&lt;&gt; 0, Source!BC551, 1)</f>
        <v>1.43</v>
      </c>
      <c r="K1344" s="26">
        <f>Source!P551</f>
        <v>5518.75</v>
      </c>
    </row>
    <row r="1345" spans="1:27" ht="14.25" x14ac:dyDescent="0.2">
      <c r="A1345" s="21"/>
      <c r="B1345" s="22"/>
      <c r="C1345" s="22" t="s">
        <v>1040</v>
      </c>
      <c r="D1345" s="23" t="s">
        <v>1041</v>
      </c>
      <c r="E1345" s="10">
        <f>Source!DN551</f>
        <v>104</v>
      </c>
      <c r="F1345" s="25"/>
      <c r="G1345" s="24"/>
      <c r="H1345" s="10"/>
      <c r="I1345" s="26">
        <f>SUM(Q1340:Q1344)</f>
        <v>195.8</v>
      </c>
      <c r="J1345" s="10">
        <f>Source!BZ551</f>
        <v>90</v>
      </c>
      <c r="K1345" s="26">
        <f>SUM(R1340:R1344)</f>
        <v>3143.15</v>
      </c>
    </row>
    <row r="1346" spans="1:27" ht="14.25" x14ac:dyDescent="0.2">
      <c r="A1346" s="21"/>
      <c r="B1346" s="22"/>
      <c r="C1346" s="22" t="s">
        <v>1042</v>
      </c>
      <c r="D1346" s="23" t="s">
        <v>1041</v>
      </c>
      <c r="E1346" s="10">
        <f>Source!DO551</f>
        <v>79</v>
      </c>
      <c r="F1346" s="25"/>
      <c r="G1346" s="24"/>
      <c r="H1346" s="10"/>
      <c r="I1346" s="26">
        <f>SUM(S1340:S1345)</f>
        <v>148.72999999999999</v>
      </c>
      <c r="J1346" s="10">
        <f>Source!CA551</f>
        <v>44</v>
      </c>
      <c r="K1346" s="26">
        <f>SUM(T1340:T1345)</f>
        <v>1536.65</v>
      </c>
    </row>
    <row r="1347" spans="1:27" ht="14.25" x14ac:dyDescent="0.2">
      <c r="A1347" s="21"/>
      <c r="B1347" s="22"/>
      <c r="C1347" s="22" t="s">
        <v>1043</v>
      </c>
      <c r="D1347" s="23" t="s">
        <v>1041</v>
      </c>
      <c r="E1347" s="10">
        <f>175</f>
        <v>175</v>
      </c>
      <c r="F1347" s="25"/>
      <c r="G1347" s="24"/>
      <c r="H1347" s="10"/>
      <c r="I1347" s="26">
        <f>SUM(U1340:U1346)</f>
        <v>4.9000000000000004</v>
      </c>
      <c r="J1347" s="10">
        <f>167</f>
        <v>167</v>
      </c>
      <c r="K1347" s="26">
        <f>SUM(V1340:V1346)</f>
        <v>4.68</v>
      </c>
    </row>
    <row r="1348" spans="1:27" ht="14.25" x14ac:dyDescent="0.2">
      <c r="A1348" s="21"/>
      <c r="B1348" s="22"/>
      <c r="C1348" s="22" t="s">
        <v>1044</v>
      </c>
      <c r="D1348" s="23" t="s">
        <v>1045</v>
      </c>
      <c r="E1348" s="10">
        <f>Source!AQ551</f>
        <v>4.46</v>
      </c>
      <c r="F1348" s="25"/>
      <c r="G1348" s="24" t="str">
        <f>Source!DI551</f>
        <v>*1,15</v>
      </c>
      <c r="H1348" s="10">
        <f>Source!AV551</f>
        <v>1</v>
      </c>
      <c r="I1348" s="26">
        <f>Source!U551</f>
        <v>16.412800000000001</v>
      </c>
      <c r="J1348" s="10"/>
      <c r="K1348" s="26"/>
    </row>
    <row r="1349" spans="1:27" ht="15" x14ac:dyDescent="0.25">
      <c r="A1349" s="30"/>
      <c r="B1349" s="30"/>
      <c r="C1349" s="30"/>
      <c r="D1349" s="30"/>
      <c r="E1349" s="30"/>
      <c r="F1349" s="30"/>
      <c r="G1349" s="30"/>
      <c r="H1349" s="39">
        <f>I1341+I1342+I1344+I1345+I1346+I1347</f>
        <v>4408.8799999999992</v>
      </c>
      <c r="I1349" s="39"/>
      <c r="J1349" s="39">
        <f>K1341+K1342+K1344+K1345+K1346+K1347</f>
        <v>13796.82</v>
      </c>
      <c r="K1349" s="39"/>
      <c r="O1349" s="29">
        <f>I1341+I1342+I1344+I1345+I1346+I1347</f>
        <v>4408.8799999999992</v>
      </c>
      <c r="P1349" s="29">
        <f>K1341+K1342+K1344+K1345+K1346+K1347</f>
        <v>13796.82</v>
      </c>
      <c r="X1349">
        <f>IF(Source!BI551&lt;=1,I1341+I1342+I1344+I1345+I1346+I1347-0, 0)</f>
        <v>4408.8799999999992</v>
      </c>
      <c r="Y1349">
        <f>IF(Source!BI551=2,I1341+I1342+I1344+I1345+I1346+I1347-0, 0)</f>
        <v>0</v>
      </c>
      <c r="Z1349">
        <f>IF(Source!BI551=3,I1341+I1342+I1344+I1345+I1346+I1347-0, 0)</f>
        <v>0</v>
      </c>
      <c r="AA1349">
        <f>IF(Source!BI551=4,I1341+I1342+I1344+I1345+I1346+I1347,0)</f>
        <v>0</v>
      </c>
    </row>
    <row r="1350" spans="1:27" ht="71.25" x14ac:dyDescent="0.2">
      <c r="A1350" s="21" t="str">
        <f>Source!E552</f>
        <v>125</v>
      </c>
      <c r="B1350" s="22" t="str">
        <f>Source!F552</f>
        <v>3.11-4-3</v>
      </c>
      <c r="C1350" s="22" t="str">
        <f>Source!G552</f>
        <v>Устройство первого слоя оклеечной гидроизоляции рулонными материалами на мастике резино-битумной</v>
      </c>
      <c r="D1350" s="23" t="str">
        <f>Source!H552</f>
        <v>100 м2 изолируемой поверхности</v>
      </c>
      <c r="E1350" s="10">
        <f>Source!I552</f>
        <v>3.2</v>
      </c>
      <c r="F1350" s="25"/>
      <c r="G1350" s="24"/>
      <c r="H1350" s="10"/>
      <c r="I1350" s="26"/>
      <c r="J1350" s="10"/>
      <c r="K1350" s="26"/>
      <c r="Q1350">
        <f>ROUND((Source!DN552/100)*ROUND((Source!AF552*Source!AV552)*Source!I552, 2), 2)</f>
        <v>1260.22</v>
      </c>
      <c r="R1350">
        <f>Source!X552</f>
        <v>20230.169999999998</v>
      </c>
      <c r="S1350">
        <f>ROUND((Source!DO552/100)*ROUND((Source!AF552*Source!AV552)*Source!I552, 2), 2)</f>
        <v>848.23</v>
      </c>
      <c r="T1350">
        <f>Source!Y552</f>
        <v>9890.31</v>
      </c>
      <c r="U1350">
        <f>ROUND((175/100)*ROUND((Source!AE552*Source!AV552)*Source!I552, 2), 2)</f>
        <v>76.650000000000006</v>
      </c>
      <c r="V1350">
        <f>ROUND((167/100)*ROUND(Source!CS552*Source!I552, 2), 2)</f>
        <v>73.150000000000006</v>
      </c>
    </row>
    <row r="1351" spans="1:27" ht="14.25" x14ac:dyDescent="0.2">
      <c r="A1351" s="21"/>
      <c r="B1351" s="22"/>
      <c r="C1351" s="22" t="s">
        <v>1036</v>
      </c>
      <c r="D1351" s="23"/>
      <c r="E1351" s="10"/>
      <c r="F1351" s="25">
        <f>Source!AO552</f>
        <v>329.28</v>
      </c>
      <c r="G1351" s="24" t="str">
        <f>Source!DG552</f>
        <v>*1,15</v>
      </c>
      <c r="H1351" s="10">
        <f>Source!AV552</f>
        <v>1</v>
      </c>
      <c r="I1351" s="26">
        <f>ROUND((Source!AF552*Source!AV552)*Source!I552, 2)</f>
        <v>1211.75</v>
      </c>
      <c r="J1351" s="10">
        <f>IF(Source!BA552&lt;&gt; 0, Source!BA552, 1)</f>
        <v>18.55</v>
      </c>
      <c r="K1351" s="26">
        <f>Source!S552</f>
        <v>22477.97</v>
      </c>
      <c r="W1351">
        <f>I1351</f>
        <v>1211.75</v>
      </c>
    </row>
    <row r="1352" spans="1:27" ht="14.25" x14ac:dyDescent="0.2">
      <c r="A1352" s="21"/>
      <c r="B1352" s="22"/>
      <c r="C1352" s="22" t="s">
        <v>1037</v>
      </c>
      <c r="D1352" s="23"/>
      <c r="E1352" s="10"/>
      <c r="F1352" s="25">
        <f>Source!AM552</f>
        <v>128.18</v>
      </c>
      <c r="G1352" s="24" t="str">
        <f>Source!DE552</f>
        <v>*1,25</v>
      </c>
      <c r="H1352" s="10">
        <f>Source!AV552</f>
        <v>1</v>
      </c>
      <c r="I1352" s="26">
        <f>ROUND((Source!AD552*Source!AV552)*Source!I552, 2)</f>
        <v>512.72</v>
      </c>
      <c r="J1352" s="10">
        <f>IF(Source!BB552&lt;&gt; 0, Source!BB552, 1)</f>
        <v>6.53</v>
      </c>
      <c r="K1352" s="26">
        <f>Source!Q552</f>
        <v>3348.06</v>
      </c>
    </row>
    <row r="1353" spans="1:27" ht="14.25" x14ac:dyDescent="0.2">
      <c r="A1353" s="21"/>
      <c r="B1353" s="22"/>
      <c r="C1353" s="22" t="s">
        <v>1038</v>
      </c>
      <c r="D1353" s="23"/>
      <c r="E1353" s="10"/>
      <c r="F1353" s="25">
        <f>Source!AN552</f>
        <v>10.95</v>
      </c>
      <c r="G1353" s="24" t="str">
        <f>Source!DF552</f>
        <v>*1,25</v>
      </c>
      <c r="H1353" s="10">
        <f>Source!AV552</f>
        <v>1</v>
      </c>
      <c r="I1353" s="27">
        <f>ROUND((Source!AE552*Source!AV552)*Source!I552, 2)</f>
        <v>43.8</v>
      </c>
      <c r="J1353" s="10">
        <f>IF(Source!BS552&lt;&gt; 0, Source!BS552, 1)</f>
        <v>1</v>
      </c>
      <c r="K1353" s="27">
        <f>Source!R552</f>
        <v>43.8</v>
      </c>
      <c r="W1353">
        <f>I1353</f>
        <v>43.8</v>
      </c>
    </row>
    <row r="1354" spans="1:27" ht="14.25" x14ac:dyDescent="0.2">
      <c r="A1354" s="21"/>
      <c r="B1354" s="22"/>
      <c r="C1354" s="22" t="s">
        <v>1039</v>
      </c>
      <c r="D1354" s="23"/>
      <c r="E1354" s="10"/>
      <c r="F1354" s="25">
        <f>Source!AL552</f>
        <v>5595.58</v>
      </c>
      <c r="G1354" s="24" t="str">
        <f>Source!DD552</f>
        <v/>
      </c>
      <c r="H1354" s="10">
        <f>Source!AW552</f>
        <v>1</v>
      </c>
      <c r="I1354" s="26">
        <f>ROUND((Source!AC552*Source!AW552)*Source!I552, 2)</f>
        <v>17905.86</v>
      </c>
      <c r="J1354" s="10">
        <f>IF(Source!BC552&lt;&gt; 0, Source!BC552, 1)</f>
        <v>2.38</v>
      </c>
      <c r="K1354" s="26">
        <f>Source!P552</f>
        <v>42615.94</v>
      </c>
    </row>
    <row r="1355" spans="1:27" ht="57" x14ac:dyDescent="0.2">
      <c r="A1355" s="21" t="str">
        <f>Source!E553</f>
        <v>125,1</v>
      </c>
      <c r="B1355" s="22" t="str">
        <f>Source!F553</f>
        <v>1.1-1-2175</v>
      </c>
      <c r="C1355" s="22" t="str">
        <f>Source!G553</f>
        <v>Материал рулонный кровельный и гидроизоляционный наплавляемый битумно-полимерный, типа "Техноэласт ТЕРМО ЭПП"</v>
      </c>
      <c r="D1355" s="23" t="str">
        <f>Source!H553</f>
        <v>м2</v>
      </c>
      <c r="E1355" s="10">
        <f>Source!I553</f>
        <v>358.4</v>
      </c>
      <c r="F1355" s="25">
        <f>Source!AK553</f>
        <v>35.75</v>
      </c>
      <c r="G1355" s="28" t="s">
        <v>3</v>
      </c>
      <c r="H1355" s="10">
        <f>Source!AW553</f>
        <v>1</v>
      </c>
      <c r="I1355" s="26">
        <f>ROUND((Source!AC553*Source!AW553)*Source!I553, 2)+ROUND((Source!AD553*Source!AV553)*Source!I553, 2)+ROUND((Source!AF553*Source!AV553)*Source!I553, 2)</f>
        <v>12812.8</v>
      </c>
      <c r="J1355" s="10">
        <f>IF(Source!BC553&lt;&gt; 0, Source!BC553, 1)</f>
        <v>4.0599999999999996</v>
      </c>
      <c r="K1355" s="26">
        <f>Source!O553</f>
        <v>52019.97</v>
      </c>
      <c r="Q1355">
        <f>ROUND((Source!DN553/100)*ROUND((Source!AF553*Source!AV553)*Source!I553, 2), 2)</f>
        <v>0</v>
      </c>
      <c r="R1355">
        <f>Source!X553</f>
        <v>0</v>
      </c>
      <c r="S1355">
        <f>ROUND((Source!DO553/100)*ROUND((Source!AF553*Source!AV553)*Source!I553, 2), 2)</f>
        <v>0</v>
      </c>
      <c r="T1355">
        <f>Source!Y553</f>
        <v>0</v>
      </c>
      <c r="U1355">
        <f>ROUND((175/100)*ROUND((Source!AE553*Source!AV553)*Source!I553, 2), 2)</f>
        <v>0</v>
      </c>
      <c r="V1355">
        <f>ROUND((167/100)*ROUND(Source!CS553*Source!I553, 2), 2)</f>
        <v>0</v>
      </c>
      <c r="X1355">
        <f>IF(Source!BI553&lt;=1,I1355, 0)</f>
        <v>12812.8</v>
      </c>
      <c r="Y1355">
        <f>IF(Source!BI553=2,I1355, 0)</f>
        <v>0</v>
      </c>
      <c r="Z1355">
        <f>IF(Source!BI553=3,I1355, 0)</f>
        <v>0</v>
      </c>
      <c r="AA1355">
        <f>IF(Source!BI553=4,I1355, 0)</f>
        <v>0</v>
      </c>
    </row>
    <row r="1356" spans="1:27" ht="14.25" x14ac:dyDescent="0.2">
      <c r="A1356" s="21"/>
      <c r="B1356" s="22"/>
      <c r="C1356" s="22" t="s">
        <v>1040</v>
      </c>
      <c r="D1356" s="23" t="s">
        <v>1041</v>
      </c>
      <c r="E1356" s="10">
        <f>Source!DN552</f>
        <v>104</v>
      </c>
      <c r="F1356" s="25"/>
      <c r="G1356" s="24"/>
      <c r="H1356" s="10"/>
      <c r="I1356" s="26">
        <f>SUM(Q1350:Q1355)</f>
        <v>1260.22</v>
      </c>
      <c r="J1356" s="10">
        <f>Source!BZ552</f>
        <v>90</v>
      </c>
      <c r="K1356" s="26">
        <f>SUM(R1350:R1355)</f>
        <v>20230.169999999998</v>
      </c>
    </row>
    <row r="1357" spans="1:27" ht="14.25" x14ac:dyDescent="0.2">
      <c r="A1357" s="21"/>
      <c r="B1357" s="22"/>
      <c r="C1357" s="22" t="s">
        <v>1042</v>
      </c>
      <c r="D1357" s="23" t="s">
        <v>1041</v>
      </c>
      <c r="E1357" s="10">
        <f>Source!DO552</f>
        <v>70</v>
      </c>
      <c r="F1357" s="25"/>
      <c r="G1357" s="24"/>
      <c r="H1357" s="10"/>
      <c r="I1357" s="26">
        <f>SUM(S1350:S1356)</f>
        <v>848.23</v>
      </c>
      <c r="J1357" s="10">
        <f>Source!CA552</f>
        <v>44</v>
      </c>
      <c r="K1357" s="26">
        <f>SUM(T1350:T1356)</f>
        <v>9890.31</v>
      </c>
    </row>
    <row r="1358" spans="1:27" ht="14.25" x14ac:dyDescent="0.2">
      <c r="A1358" s="21"/>
      <c r="B1358" s="22"/>
      <c r="C1358" s="22" t="s">
        <v>1043</v>
      </c>
      <c r="D1358" s="23" t="s">
        <v>1041</v>
      </c>
      <c r="E1358" s="10">
        <f>175</f>
        <v>175</v>
      </c>
      <c r="F1358" s="25"/>
      <c r="G1358" s="24"/>
      <c r="H1358" s="10"/>
      <c r="I1358" s="26">
        <f>SUM(U1350:U1357)</f>
        <v>76.650000000000006</v>
      </c>
      <c r="J1358" s="10">
        <f>167</f>
        <v>167</v>
      </c>
      <c r="K1358" s="26">
        <f>SUM(V1350:V1357)</f>
        <v>73.150000000000006</v>
      </c>
    </row>
    <row r="1359" spans="1:27" ht="14.25" x14ac:dyDescent="0.2">
      <c r="A1359" s="21"/>
      <c r="B1359" s="22"/>
      <c r="C1359" s="22" t="s">
        <v>1044</v>
      </c>
      <c r="D1359" s="23" t="s">
        <v>1045</v>
      </c>
      <c r="E1359" s="10">
        <f>Source!AQ552</f>
        <v>28</v>
      </c>
      <c r="F1359" s="25"/>
      <c r="G1359" s="24" t="str">
        <f>Source!DI552</f>
        <v>*1,15</v>
      </c>
      <c r="H1359" s="10">
        <f>Source!AV552</f>
        <v>1</v>
      </c>
      <c r="I1359" s="26">
        <f>Source!U552</f>
        <v>103.03999999999999</v>
      </c>
      <c r="J1359" s="10"/>
      <c r="K1359" s="26"/>
    </row>
    <row r="1360" spans="1:27" ht="15" x14ac:dyDescent="0.25">
      <c r="A1360" s="30"/>
      <c r="B1360" s="30"/>
      <c r="C1360" s="30"/>
      <c r="D1360" s="30"/>
      <c r="E1360" s="30"/>
      <c r="F1360" s="30"/>
      <c r="G1360" s="30"/>
      <c r="H1360" s="39">
        <f>I1351+I1352+I1354+I1356+I1357+I1358+SUM(I1355:I1355)</f>
        <v>34628.230000000003</v>
      </c>
      <c r="I1360" s="39"/>
      <c r="J1360" s="39">
        <f>K1351+K1352+K1354+K1356+K1357+K1358+SUM(K1355:K1355)</f>
        <v>150655.57</v>
      </c>
      <c r="K1360" s="39"/>
      <c r="O1360" s="29">
        <f>I1351+I1352+I1354+I1356+I1357+I1358+SUM(I1355:I1355)</f>
        <v>34628.230000000003</v>
      </c>
      <c r="P1360" s="29">
        <f>K1351+K1352+K1354+K1356+K1357+K1358+SUM(K1355:K1355)</f>
        <v>150655.57</v>
      </c>
      <c r="X1360">
        <f>IF(Source!BI552&lt;=1,I1351+I1352+I1354+I1356+I1357+I1358-0, 0)</f>
        <v>21815.430000000004</v>
      </c>
      <c r="Y1360">
        <f>IF(Source!BI552=2,I1351+I1352+I1354+I1356+I1357+I1358-0, 0)</f>
        <v>0</v>
      </c>
      <c r="Z1360">
        <f>IF(Source!BI552=3,I1351+I1352+I1354+I1356+I1357+I1358-0, 0)</f>
        <v>0</v>
      </c>
      <c r="AA1360">
        <f>IF(Source!BI552=4,I1351+I1352+I1354+I1356+I1357+I1358,0)</f>
        <v>0</v>
      </c>
    </row>
    <row r="1361" spans="1:27" ht="71.25" x14ac:dyDescent="0.2">
      <c r="A1361" s="21" t="str">
        <f>Source!E554</f>
        <v>126</v>
      </c>
      <c r="B1361" s="22" t="str">
        <f>Source!F554</f>
        <v>3.11-4-4</v>
      </c>
      <c r="C1361" s="22" t="str">
        <f>Source!G554</f>
        <v>Добавляется на каждый последующий слой к позиции 3.11-4-3</v>
      </c>
      <c r="D1361" s="23" t="str">
        <f>Source!H554</f>
        <v>100 м2 изолируемой поверхности</v>
      </c>
      <c r="E1361" s="10">
        <f>Source!I554</f>
        <v>3.2</v>
      </c>
      <c r="F1361" s="25"/>
      <c r="G1361" s="24"/>
      <c r="H1361" s="10"/>
      <c r="I1361" s="26"/>
      <c r="J1361" s="10"/>
      <c r="K1361" s="26"/>
      <c r="Q1361">
        <f>ROUND((Source!DN554/100)*ROUND((Source!AF554*Source!AV554)*Source!I554, 2), 2)</f>
        <v>990.17</v>
      </c>
      <c r="R1361">
        <f>Source!X554</f>
        <v>15895.13</v>
      </c>
      <c r="S1361">
        <f>ROUND((Source!DO554/100)*ROUND((Source!AF554*Source!AV554)*Source!I554, 2), 2)</f>
        <v>666.46</v>
      </c>
      <c r="T1361">
        <f>Source!Y554</f>
        <v>7770.95</v>
      </c>
      <c r="U1361">
        <f>ROUND((175/100)*ROUND((Source!AE554*Source!AV554)*Source!I554, 2), 2)</f>
        <v>52.5</v>
      </c>
      <c r="V1361">
        <f>ROUND((167/100)*ROUND(Source!CS554*Source!I554, 2), 2)</f>
        <v>50.1</v>
      </c>
    </row>
    <row r="1362" spans="1:27" ht="14.25" x14ac:dyDescent="0.2">
      <c r="A1362" s="21"/>
      <c r="B1362" s="22"/>
      <c r="C1362" s="22" t="s">
        <v>1036</v>
      </c>
      <c r="D1362" s="23"/>
      <c r="E1362" s="10"/>
      <c r="F1362" s="25">
        <f>Source!AO554</f>
        <v>258.72000000000003</v>
      </c>
      <c r="G1362" s="24" t="str">
        <f>Source!DG554</f>
        <v>*1,15</v>
      </c>
      <c r="H1362" s="10">
        <f>Source!AV554</f>
        <v>1</v>
      </c>
      <c r="I1362" s="26">
        <f>ROUND((Source!AF554*Source!AV554)*Source!I554, 2)</f>
        <v>952.09</v>
      </c>
      <c r="J1362" s="10">
        <f>IF(Source!BA554&lt;&gt; 0, Source!BA554, 1)</f>
        <v>18.55</v>
      </c>
      <c r="K1362" s="26">
        <f>Source!S554</f>
        <v>17661.259999999998</v>
      </c>
      <c r="W1362">
        <f>I1362</f>
        <v>952.09</v>
      </c>
    </row>
    <row r="1363" spans="1:27" ht="14.25" x14ac:dyDescent="0.2">
      <c r="A1363" s="21"/>
      <c r="B1363" s="22"/>
      <c r="C1363" s="22" t="s">
        <v>1037</v>
      </c>
      <c r="D1363" s="23"/>
      <c r="E1363" s="10"/>
      <c r="F1363" s="25">
        <f>Source!AM554</f>
        <v>84.4</v>
      </c>
      <c r="G1363" s="24" t="str">
        <f>Source!DE554</f>
        <v>*1,25</v>
      </c>
      <c r="H1363" s="10">
        <f>Source!AV554</f>
        <v>1</v>
      </c>
      <c r="I1363" s="26">
        <f>ROUND((Source!AD554*Source!AV554)*Source!I554, 2)</f>
        <v>337.6</v>
      </c>
      <c r="J1363" s="10">
        <f>IF(Source!BB554&lt;&gt; 0, Source!BB554, 1)</f>
        <v>6.58</v>
      </c>
      <c r="K1363" s="26">
        <f>Source!Q554</f>
        <v>2221.41</v>
      </c>
    </row>
    <row r="1364" spans="1:27" ht="14.25" x14ac:dyDescent="0.2">
      <c r="A1364" s="21"/>
      <c r="B1364" s="22"/>
      <c r="C1364" s="22" t="s">
        <v>1038</v>
      </c>
      <c r="D1364" s="23"/>
      <c r="E1364" s="10"/>
      <c r="F1364" s="25">
        <f>Source!AN554</f>
        <v>7.5</v>
      </c>
      <c r="G1364" s="24" t="str">
        <f>Source!DF554</f>
        <v>*1,25</v>
      </c>
      <c r="H1364" s="10">
        <f>Source!AV554</f>
        <v>1</v>
      </c>
      <c r="I1364" s="27">
        <f>ROUND((Source!AE554*Source!AV554)*Source!I554, 2)</f>
        <v>30</v>
      </c>
      <c r="J1364" s="10">
        <f>IF(Source!BS554&lt;&gt; 0, Source!BS554, 1)</f>
        <v>1</v>
      </c>
      <c r="K1364" s="27">
        <f>Source!R554</f>
        <v>30</v>
      </c>
      <c r="W1364">
        <f>I1364</f>
        <v>30</v>
      </c>
    </row>
    <row r="1365" spans="1:27" ht="14.25" x14ac:dyDescent="0.2">
      <c r="A1365" s="21"/>
      <c r="B1365" s="22"/>
      <c r="C1365" s="22" t="s">
        <v>1039</v>
      </c>
      <c r="D1365" s="23"/>
      <c r="E1365" s="10"/>
      <c r="F1365" s="25">
        <f>Source!AL554</f>
        <v>3175</v>
      </c>
      <c r="G1365" s="24" t="str">
        <f>Source!DD554</f>
        <v/>
      </c>
      <c r="H1365" s="10">
        <f>Source!AW554</f>
        <v>1</v>
      </c>
      <c r="I1365" s="26">
        <f>ROUND((Source!AC554*Source!AW554)*Source!I554, 2)</f>
        <v>10160</v>
      </c>
      <c r="J1365" s="10">
        <f>IF(Source!BC554&lt;&gt; 0, Source!BC554, 1)</f>
        <v>2.76</v>
      </c>
      <c r="K1365" s="26">
        <f>Source!P554</f>
        <v>28041.599999999999</v>
      </c>
    </row>
    <row r="1366" spans="1:27" ht="57" x14ac:dyDescent="0.2">
      <c r="A1366" s="21" t="str">
        <f>Source!E555</f>
        <v>126,1</v>
      </c>
      <c r="B1366" s="22" t="str">
        <f>Source!F555</f>
        <v>1.1-1-2175</v>
      </c>
      <c r="C1366" s="22" t="str">
        <f>Source!G555</f>
        <v>Материал рулонный кровельный и гидроизоляционный наплавляемый битумно-полимерный, типа "Техноэласт ТЕРМО ЭПП"</v>
      </c>
      <c r="D1366" s="23" t="str">
        <f>Source!H555</f>
        <v>м2</v>
      </c>
      <c r="E1366" s="10">
        <f>Source!I555</f>
        <v>358.4</v>
      </c>
      <c r="F1366" s="25">
        <f>Source!AK555</f>
        <v>35.75</v>
      </c>
      <c r="G1366" s="28" t="s">
        <v>3</v>
      </c>
      <c r="H1366" s="10">
        <f>Source!AW555</f>
        <v>1</v>
      </c>
      <c r="I1366" s="26">
        <f>ROUND((Source!AC555*Source!AW555)*Source!I555, 2)+ROUND((Source!AD555*Source!AV555)*Source!I555, 2)+ROUND((Source!AF555*Source!AV555)*Source!I555, 2)</f>
        <v>12812.8</v>
      </c>
      <c r="J1366" s="10">
        <f>IF(Source!BC555&lt;&gt; 0, Source!BC555, 1)</f>
        <v>4.0599999999999996</v>
      </c>
      <c r="K1366" s="26">
        <f>Source!O555</f>
        <v>52019.97</v>
      </c>
      <c r="Q1366">
        <f>ROUND((Source!DN555/100)*ROUND((Source!AF555*Source!AV555)*Source!I555, 2), 2)</f>
        <v>0</v>
      </c>
      <c r="R1366">
        <f>Source!X555</f>
        <v>0</v>
      </c>
      <c r="S1366">
        <f>ROUND((Source!DO555/100)*ROUND((Source!AF555*Source!AV555)*Source!I555, 2), 2)</f>
        <v>0</v>
      </c>
      <c r="T1366">
        <f>Source!Y555</f>
        <v>0</v>
      </c>
      <c r="U1366">
        <f>ROUND((175/100)*ROUND((Source!AE555*Source!AV555)*Source!I555, 2), 2)</f>
        <v>0</v>
      </c>
      <c r="V1366">
        <f>ROUND((167/100)*ROUND(Source!CS555*Source!I555, 2), 2)</f>
        <v>0</v>
      </c>
      <c r="X1366">
        <f>IF(Source!BI555&lt;=1,I1366, 0)</f>
        <v>12812.8</v>
      </c>
      <c r="Y1366">
        <f>IF(Source!BI555=2,I1366, 0)</f>
        <v>0</v>
      </c>
      <c r="Z1366">
        <f>IF(Source!BI555=3,I1366, 0)</f>
        <v>0</v>
      </c>
      <c r="AA1366">
        <f>IF(Source!BI555=4,I1366, 0)</f>
        <v>0</v>
      </c>
    </row>
    <row r="1367" spans="1:27" ht="14.25" x14ac:dyDescent="0.2">
      <c r="A1367" s="21"/>
      <c r="B1367" s="22"/>
      <c r="C1367" s="22" t="s">
        <v>1040</v>
      </c>
      <c r="D1367" s="23" t="s">
        <v>1041</v>
      </c>
      <c r="E1367" s="10">
        <f>Source!DN554</f>
        <v>104</v>
      </c>
      <c r="F1367" s="25"/>
      <c r="G1367" s="24"/>
      <c r="H1367" s="10"/>
      <c r="I1367" s="26">
        <f>SUM(Q1361:Q1366)</f>
        <v>990.17</v>
      </c>
      <c r="J1367" s="10">
        <f>Source!BZ554</f>
        <v>90</v>
      </c>
      <c r="K1367" s="26">
        <f>SUM(R1361:R1366)</f>
        <v>15895.13</v>
      </c>
    </row>
    <row r="1368" spans="1:27" ht="14.25" x14ac:dyDescent="0.2">
      <c r="A1368" s="21"/>
      <c r="B1368" s="22"/>
      <c r="C1368" s="22" t="s">
        <v>1042</v>
      </c>
      <c r="D1368" s="23" t="s">
        <v>1041</v>
      </c>
      <c r="E1368" s="10">
        <f>Source!DO554</f>
        <v>70</v>
      </c>
      <c r="F1368" s="25"/>
      <c r="G1368" s="24"/>
      <c r="H1368" s="10"/>
      <c r="I1368" s="26">
        <f>SUM(S1361:S1367)</f>
        <v>666.46</v>
      </c>
      <c r="J1368" s="10">
        <f>Source!CA554</f>
        <v>44</v>
      </c>
      <c r="K1368" s="26">
        <f>SUM(T1361:T1367)</f>
        <v>7770.95</v>
      </c>
    </row>
    <row r="1369" spans="1:27" ht="14.25" x14ac:dyDescent="0.2">
      <c r="A1369" s="21"/>
      <c r="B1369" s="22"/>
      <c r="C1369" s="22" t="s">
        <v>1043</v>
      </c>
      <c r="D1369" s="23" t="s">
        <v>1041</v>
      </c>
      <c r="E1369" s="10">
        <f>175</f>
        <v>175</v>
      </c>
      <c r="F1369" s="25"/>
      <c r="G1369" s="24"/>
      <c r="H1369" s="10"/>
      <c r="I1369" s="26">
        <f>SUM(U1361:U1368)</f>
        <v>52.5</v>
      </c>
      <c r="J1369" s="10">
        <f>167</f>
        <v>167</v>
      </c>
      <c r="K1369" s="26">
        <f>SUM(V1361:V1368)</f>
        <v>50.1</v>
      </c>
    </row>
    <row r="1370" spans="1:27" ht="14.25" x14ac:dyDescent="0.2">
      <c r="A1370" s="21"/>
      <c r="B1370" s="22"/>
      <c r="C1370" s="22" t="s">
        <v>1044</v>
      </c>
      <c r="D1370" s="23" t="s">
        <v>1045</v>
      </c>
      <c r="E1370" s="10">
        <f>Source!AQ554</f>
        <v>22</v>
      </c>
      <c r="F1370" s="25"/>
      <c r="G1370" s="24" t="str">
        <f>Source!DI554</f>
        <v>*1,15</v>
      </c>
      <c r="H1370" s="10">
        <f>Source!AV554</f>
        <v>1</v>
      </c>
      <c r="I1370" s="26">
        <f>Source!U554</f>
        <v>80.959999999999994</v>
      </c>
      <c r="J1370" s="10"/>
      <c r="K1370" s="26"/>
    </row>
    <row r="1371" spans="1:27" ht="15" x14ac:dyDescent="0.25">
      <c r="A1371" s="30"/>
      <c r="B1371" s="30"/>
      <c r="C1371" s="30"/>
      <c r="D1371" s="30"/>
      <c r="E1371" s="30"/>
      <c r="F1371" s="30"/>
      <c r="G1371" s="30"/>
      <c r="H1371" s="39">
        <f>I1362+I1363+I1365+I1367+I1368+I1369+SUM(I1366:I1366)</f>
        <v>25971.62</v>
      </c>
      <c r="I1371" s="39"/>
      <c r="J1371" s="39">
        <f>K1362+K1363+K1365+K1367+K1368+K1369+SUM(K1366:K1366)</f>
        <v>123660.42</v>
      </c>
      <c r="K1371" s="39"/>
      <c r="O1371" s="29">
        <f>I1362+I1363+I1365+I1367+I1368+I1369+SUM(I1366:I1366)</f>
        <v>25971.62</v>
      </c>
      <c r="P1371" s="29">
        <f>K1362+K1363+K1365+K1367+K1368+K1369+SUM(K1366:K1366)</f>
        <v>123660.42</v>
      </c>
      <c r="X1371">
        <f>IF(Source!BI554&lt;=1,I1362+I1363+I1365+I1367+I1368+I1369-0, 0)</f>
        <v>13158.82</v>
      </c>
      <c r="Y1371">
        <f>IF(Source!BI554=2,I1362+I1363+I1365+I1367+I1368+I1369-0, 0)</f>
        <v>0</v>
      </c>
      <c r="Z1371">
        <f>IF(Source!BI554=3,I1362+I1363+I1365+I1367+I1368+I1369-0, 0)</f>
        <v>0</v>
      </c>
      <c r="AA1371">
        <f>IF(Source!BI554=4,I1362+I1363+I1365+I1367+I1368+I1369,0)</f>
        <v>0</v>
      </c>
    </row>
    <row r="1372" spans="1:27" ht="28.5" x14ac:dyDescent="0.2">
      <c r="A1372" s="21" t="str">
        <f>Source!E556</f>
        <v>127</v>
      </c>
      <c r="B1372" s="22" t="str">
        <f>Source!F556</f>
        <v>3.11-10-1</v>
      </c>
      <c r="C1372" s="22" t="str">
        <f>Source!G556</f>
        <v>Устройство стяжек цементных толщиной 20 мм</v>
      </c>
      <c r="D1372" s="23" t="str">
        <f>Source!H556</f>
        <v>100 м2 стяжки</v>
      </c>
      <c r="E1372" s="10">
        <f>Source!I556</f>
        <v>3.2</v>
      </c>
      <c r="F1372" s="25"/>
      <c r="G1372" s="24"/>
      <c r="H1372" s="10"/>
      <c r="I1372" s="26"/>
      <c r="J1372" s="10"/>
      <c r="K1372" s="26"/>
      <c r="Q1372">
        <f>ROUND((Source!DN556/100)*ROUND((Source!AF556*Source!AV556)*Source!I556, 2), 2)</f>
        <v>929.51</v>
      </c>
      <c r="R1372">
        <f>Source!X556</f>
        <v>14921.35</v>
      </c>
      <c r="S1372">
        <f>ROUND((Source!DO556/100)*ROUND((Source!AF556*Source!AV556)*Source!I556, 2), 2)</f>
        <v>625.63</v>
      </c>
      <c r="T1372">
        <f>Source!Y556</f>
        <v>7294.88</v>
      </c>
      <c r="U1372">
        <f>ROUND((175/100)*ROUND((Source!AE556*Source!AV556)*Source!I556, 2), 2)</f>
        <v>2.17</v>
      </c>
      <c r="V1372">
        <f>ROUND((167/100)*ROUND(Source!CS556*Source!I556, 2), 2)</f>
        <v>2.0699999999999998</v>
      </c>
    </row>
    <row r="1373" spans="1:27" ht="14.25" x14ac:dyDescent="0.2">
      <c r="A1373" s="21"/>
      <c r="B1373" s="22"/>
      <c r="C1373" s="22" t="s">
        <v>1036</v>
      </c>
      <c r="D1373" s="23"/>
      <c r="E1373" s="10"/>
      <c r="F1373" s="25">
        <f>Source!AO556</f>
        <v>242.87</v>
      </c>
      <c r="G1373" s="24" t="str">
        <f>Source!DG556</f>
        <v>*1,15</v>
      </c>
      <c r="H1373" s="10">
        <f>Source!AV556</f>
        <v>1</v>
      </c>
      <c r="I1373" s="26">
        <f>ROUND((Source!AF556*Source!AV556)*Source!I556, 2)</f>
        <v>893.76</v>
      </c>
      <c r="J1373" s="10">
        <f>IF(Source!BA556&lt;&gt; 0, Source!BA556, 1)</f>
        <v>18.55</v>
      </c>
      <c r="K1373" s="26">
        <f>Source!S556</f>
        <v>16579.28</v>
      </c>
      <c r="W1373">
        <f>I1373</f>
        <v>893.76</v>
      </c>
    </row>
    <row r="1374" spans="1:27" ht="14.25" x14ac:dyDescent="0.2">
      <c r="A1374" s="21"/>
      <c r="B1374" s="22"/>
      <c r="C1374" s="22" t="s">
        <v>1037</v>
      </c>
      <c r="D1374" s="23"/>
      <c r="E1374" s="10"/>
      <c r="F1374" s="25">
        <f>Source!AM556</f>
        <v>12.59</v>
      </c>
      <c r="G1374" s="24" t="str">
        <f>Source!DE556</f>
        <v>*1,25</v>
      </c>
      <c r="H1374" s="10">
        <f>Source!AV556</f>
        <v>1</v>
      </c>
      <c r="I1374" s="26">
        <f>ROUND((Source!AD556*Source!AV556)*Source!I556, 2)</f>
        <v>50.36</v>
      </c>
      <c r="J1374" s="10">
        <f>IF(Source!BB556&lt;&gt; 0, Source!BB556, 1)</f>
        <v>1.33</v>
      </c>
      <c r="K1374" s="26">
        <f>Source!Q556</f>
        <v>66.98</v>
      </c>
    </row>
    <row r="1375" spans="1:27" ht="14.25" x14ac:dyDescent="0.2">
      <c r="A1375" s="21"/>
      <c r="B1375" s="22"/>
      <c r="C1375" s="22" t="s">
        <v>1038</v>
      </c>
      <c r="D1375" s="23"/>
      <c r="E1375" s="10"/>
      <c r="F1375" s="25">
        <f>Source!AN556</f>
        <v>0.31</v>
      </c>
      <c r="G1375" s="24" t="str">
        <f>Source!DF556</f>
        <v>*1,25</v>
      </c>
      <c r="H1375" s="10">
        <f>Source!AV556</f>
        <v>1</v>
      </c>
      <c r="I1375" s="27">
        <f>ROUND((Source!AE556*Source!AV556)*Source!I556, 2)</f>
        <v>1.24</v>
      </c>
      <c r="J1375" s="10">
        <f>IF(Source!BS556&lt;&gt; 0, Source!BS556, 1)</f>
        <v>1</v>
      </c>
      <c r="K1375" s="27">
        <f>Source!R556</f>
        <v>1.24</v>
      </c>
      <c r="W1375">
        <f>I1375</f>
        <v>1.24</v>
      </c>
    </row>
    <row r="1376" spans="1:27" ht="14.25" x14ac:dyDescent="0.2">
      <c r="A1376" s="21"/>
      <c r="B1376" s="22"/>
      <c r="C1376" s="22" t="s">
        <v>1039</v>
      </c>
      <c r="D1376" s="23"/>
      <c r="E1376" s="10"/>
      <c r="F1376" s="25">
        <f>Source!AL556</f>
        <v>24.75</v>
      </c>
      <c r="G1376" s="24" t="str">
        <f>Source!DD556</f>
        <v/>
      </c>
      <c r="H1376" s="10">
        <f>Source!AW556</f>
        <v>1</v>
      </c>
      <c r="I1376" s="26">
        <f>ROUND((Source!AC556*Source!AW556)*Source!I556, 2)</f>
        <v>79.2</v>
      </c>
      <c r="J1376" s="10">
        <f>IF(Source!BC556&lt;&gt; 0, Source!BC556, 1)</f>
        <v>4.24</v>
      </c>
      <c r="K1376" s="26">
        <f>Source!P556</f>
        <v>335.81</v>
      </c>
    </row>
    <row r="1377" spans="1:27" ht="14.25" x14ac:dyDescent="0.2">
      <c r="A1377" s="21" t="str">
        <f>Source!E557</f>
        <v>127,1</v>
      </c>
      <c r="B1377" s="22" t="str">
        <f>Source!F557</f>
        <v>1.3-2-6</v>
      </c>
      <c r="C1377" s="22" t="str">
        <f>Source!G557</f>
        <v>Растворы цементные, марка 150</v>
      </c>
      <c r="D1377" s="23" t="str">
        <f>Source!H557</f>
        <v>м3</v>
      </c>
      <c r="E1377" s="10">
        <f>Source!I557</f>
        <v>6.5279999999999987</v>
      </c>
      <c r="F1377" s="25">
        <f>Source!AK557</f>
        <v>478.96</v>
      </c>
      <c r="G1377" s="28" t="s">
        <v>3</v>
      </c>
      <c r="H1377" s="10">
        <f>Source!AW557</f>
        <v>1</v>
      </c>
      <c r="I1377" s="26">
        <f>ROUND((Source!AC557*Source!AW557)*Source!I557, 2)+ROUND((Source!AD557*Source!AV557)*Source!I557, 2)+ROUND((Source!AF557*Source!AV557)*Source!I557, 2)</f>
        <v>3126.65</v>
      </c>
      <c r="J1377" s="10">
        <f>IF(Source!BC557&lt;&gt; 0, Source!BC557, 1)</f>
        <v>6.54</v>
      </c>
      <c r="K1377" s="26">
        <f>Source!O557</f>
        <v>20448.3</v>
      </c>
      <c r="Q1377">
        <f>ROUND((Source!DN557/100)*ROUND((Source!AF557*Source!AV557)*Source!I557, 2), 2)</f>
        <v>0</v>
      </c>
      <c r="R1377">
        <f>Source!X557</f>
        <v>0</v>
      </c>
      <c r="S1377">
        <f>ROUND((Source!DO557/100)*ROUND((Source!AF557*Source!AV557)*Source!I557, 2), 2)</f>
        <v>0</v>
      </c>
      <c r="T1377">
        <f>Source!Y557</f>
        <v>0</v>
      </c>
      <c r="U1377">
        <f>ROUND((175/100)*ROUND((Source!AE557*Source!AV557)*Source!I557, 2), 2)</f>
        <v>0</v>
      </c>
      <c r="V1377">
        <f>ROUND((167/100)*ROUND(Source!CS557*Source!I557, 2), 2)</f>
        <v>0</v>
      </c>
      <c r="X1377">
        <f>IF(Source!BI557&lt;=1,I1377, 0)</f>
        <v>3126.65</v>
      </c>
      <c r="Y1377">
        <f>IF(Source!BI557=2,I1377, 0)</f>
        <v>0</v>
      </c>
      <c r="Z1377">
        <f>IF(Source!BI557=3,I1377, 0)</f>
        <v>0</v>
      </c>
      <c r="AA1377">
        <f>IF(Source!BI557=4,I1377, 0)</f>
        <v>0</v>
      </c>
    </row>
    <row r="1378" spans="1:27" ht="14.25" x14ac:dyDescent="0.2">
      <c r="A1378" s="21"/>
      <c r="B1378" s="22"/>
      <c r="C1378" s="22" t="s">
        <v>1040</v>
      </c>
      <c r="D1378" s="23" t="s">
        <v>1041</v>
      </c>
      <c r="E1378" s="10">
        <f>Source!DN556</f>
        <v>104</v>
      </c>
      <c r="F1378" s="25"/>
      <c r="G1378" s="24"/>
      <c r="H1378" s="10"/>
      <c r="I1378" s="26">
        <f>SUM(Q1372:Q1377)</f>
        <v>929.51</v>
      </c>
      <c r="J1378" s="10">
        <f>Source!BZ556</f>
        <v>90</v>
      </c>
      <c r="K1378" s="26">
        <f>SUM(R1372:R1377)</f>
        <v>14921.35</v>
      </c>
    </row>
    <row r="1379" spans="1:27" ht="14.25" x14ac:dyDescent="0.2">
      <c r="A1379" s="21"/>
      <c r="B1379" s="22"/>
      <c r="C1379" s="22" t="s">
        <v>1042</v>
      </c>
      <c r="D1379" s="23" t="s">
        <v>1041</v>
      </c>
      <c r="E1379" s="10">
        <f>Source!DO556</f>
        <v>70</v>
      </c>
      <c r="F1379" s="25"/>
      <c r="G1379" s="24"/>
      <c r="H1379" s="10"/>
      <c r="I1379" s="26">
        <f>SUM(S1372:S1378)</f>
        <v>625.63</v>
      </c>
      <c r="J1379" s="10">
        <f>Source!CA556</f>
        <v>44</v>
      </c>
      <c r="K1379" s="26">
        <f>SUM(T1372:T1378)</f>
        <v>7294.88</v>
      </c>
    </row>
    <row r="1380" spans="1:27" ht="14.25" x14ac:dyDescent="0.2">
      <c r="A1380" s="21"/>
      <c r="B1380" s="22"/>
      <c r="C1380" s="22" t="s">
        <v>1043</v>
      </c>
      <c r="D1380" s="23" t="s">
        <v>1041</v>
      </c>
      <c r="E1380" s="10">
        <f>175</f>
        <v>175</v>
      </c>
      <c r="F1380" s="25"/>
      <c r="G1380" s="24"/>
      <c r="H1380" s="10"/>
      <c r="I1380" s="26">
        <f>SUM(U1372:U1379)</f>
        <v>2.17</v>
      </c>
      <c r="J1380" s="10">
        <f>167</f>
        <v>167</v>
      </c>
      <c r="K1380" s="26">
        <f>SUM(V1372:V1379)</f>
        <v>2.0699999999999998</v>
      </c>
    </row>
    <row r="1381" spans="1:27" ht="14.25" x14ac:dyDescent="0.2">
      <c r="A1381" s="21"/>
      <c r="B1381" s="22"/>
      <c r="C1381" s="22" t="s">
        <v>1044</v>
      </c>
      <c r="D1381" s="23" t="s">
        <v>1045</v>
      </c>
      <c r="E1381" s="10">
        <f>Source!AQ556</f>
        <v>23.33</v>
      </c>
      <c r="F1381" s="25"/>
      <c r="G1381" s="24" t="str">
        <f>Source!DI556</f>
        <v>*1,15</v>
      </c>
      <c r="H1381" s="10">
        <f>Source!AV556</f>
        <v>1</v>
      </c>
      <c r="I1381" s="26">
        <f>Source!U556</f>
        <v>85.854399999999998</v>
      </c>
      <c r="J1381" s="10"/>
      <c r="K1381" s="26"/>
    </row>
    <row r="1382" spans="1:27" ht="15" x14ac:dyDescent="0.25">
      <c r="A1382" s="30"/>
      <c r="B1382" s="30"/>
      <c r="C1382" s="30"/>
      <c r="D1382" s="30"/>
      <c r="E1382" s="30"/>
      <c r="F1382" s="30"/>
      <c r="G1382" s="30"/>
      <c r="H1382" s="39">
        <f>I1373+I1374+I1376+I1378+I1379+I1380+SUM(I1377:I1377)</f>
        <v>5707.2800000000007</v>
      </c>
      <c r="I1382" s="39"/>
      <c r="J1382" s="39">
        <f>K1373+K1374+K1376+K1378+K1379+K1380+SUM(K1377:K1377)</f>
        <v>59648.67</v>
      </c>
      <c r="K1382" s="39"/>
      <c r="O1382" s="29">
        <f>I1373+I1374+I1376+I1378+I1379+I1380+SUM(I1377:I1377)</f>
        <v>5707.2800000000007</v>
      </c>
      <c r="P1382" s="29">
        <f>K1373+K1374+K1376+K1378+K1379+K1380+SUM(K1377:K1377)</f>
        <v>59648.67</v>
      </c>
      <c r="X1382">
        <f>IF(Source!BI556&lt;=1,I1373+I1374+I1376+I1378+I1379+I1380-0, 0)</f>
        <v>2580.63</v>
      </c>
      <c r="Y1382">
        <f>IF(Source!BI556=2,I1373+I1374+I1376+I1378+I1379+I1380-0, 0)</f>
        <v>0</v>
      </c>
      <c r="Z1382">
        <f>IF(Source!BI556=3,I1373+I1374+I1376+I1378+I1379+I1380-0, 0)</f>
        <v>0</v>
      </c>
      <c r="AA1382">
        <f>IF(Source!BI556=4,I1373+I1374+I1376+I1378+I1379+I1380,0)</f>
        <v>0</v>
      </c>
    </row>
    <row r="1383" spans="1:27" ht="42.75" x14ac:dyDescent="0.2">
      <c r="A1383" s="21" t="str">
        <f>Source!E558</f>
        <v>128</v>
      </c>
      <c r="B1383" s="22" t="str">
        <f>Source!F558</f>
        <v>3.11-10-2</v>
      </c>
      <c r="C1383" s="22" t="str">
        <f>Source!G558</f>
        <v>Добавляется или исключается на каждые 5 мм изменения толщины стяжки к позиции 3.11-10-1</v>
      </c>
      <c r="D1383" s="23" t="str">
        <f>Source!H558</f>
        <v>100 м2 стяжки</v>
      </c>
      <c r="E1383" s="10">
        <f>Source!I558</f>
        <v>3.2</v>
      </c>
      <c r="F1383" s="25"/>
      <c r="G1383" s="24"/>
      <c r="H1383" s="10"/>
      <c r="I1383" s="26"/>
      <c r="J1383" s="10"/>
      <c r="K1383" s="26"/>
      <c r="Q1383">
        <f>ROUND((Source!DN558/100)*ROUND((Source!AF558*Source!AV558)*Source!I558, 2), 2)</f>
        <v>34.44</v>
      </c>
      <c r="R1383">
        <f>Source!X558</f>
        <v>552.94000000000005</v>
      </c>
      <c r="S1383">
        <f>ROUND((Source!DO558/100)*ROUND((Source!AF558*Source!AV558)*Source!I558, 2), 2)</f>
        <v>23.18</v>
      </c>
      <c r="T1383">
        <f>Source!Y558</f>
        <v>270.33</v>
      </c>
      <c r="U1383">
        <f>ROUND((175/100)*ROUND((Source!AE558*Source!AV558)*Source!I558, 2), 2)</f>
        <v>1.1200000000000001</v>
      </c>
      <c r="V1383">
        <f>ROUND((167/100)*ROUND(Source!CS558*Source!I558, 2), 2)</f>
        <v>1.07</v>
      </c>
    </row>
    <row r="1384" spans="1:27" ht="14.25" x14ac:dyDescent="0.2">
      <c r="A1384" s="21"/>
      <c r="B1384" s="22"/>
      <c r="C1384" s="22" t="s">
        <v>1036</v>
      </c>
      <c r="D1384" s="23"/>
      <c r="E1384" s="10"/>
      <c r="F1384" s="25">
        <f>Source!AO558</f>
        <v>4.5</v>
      </c>
      <c r="G1384" s="24" t="str">
        <f>Source!DG558</f>
        <v>*1,15)*2</v>
      </c>
      <c r="H1384" s="10">
        <f>Source!AV558</f>
        <v>1</v>
      </c>
      <c r="I1384" s="26">
        <f>ROUND((Source!AF558*Source!AV558)*Source!I558, 2)</f>
        <v>33.119999999999997</v>
      </c>
      <c r="J1384" s="10">
        <f>IF(Source!BA558&lt;&gt; 0, Source!BA558, 1)</f>
        <v>18.55</v>
      </c>
      <c r="K1384" s="26">
        <f>Source!S558</f>
        <v>614.38</v>
      </c>
      <c r="W1384">
        <f>I1384</f>
        <v>33.119999999999997</v>
      </c>
    </row>
    <row r="1385" spans="1:27" ht="14.25" x14ac:dyDescent="0.2">
      <c r="A1385" s="21"/>
      <c r="B1385" s="22"/>
      <c r="C1385" s="22" t="s">
        <v>1037</v>
      </c>
      <c r="D1385" s="23"/>
      <c r="E1385" s="10"/>
      <c r="F1385" s="25">
        <f>Source!AM558</f>
        <v>3.22</v>
      </c>
      <c r="G1385" s="24" t="str">
        <f>Source!DE558</f>
        <v>*1,25)*2</v>
      </c>
      <c r="H1385" s="10">
        <f>Source!AV558</f>
        <v>1</v>
      </c>
      <c r="I1385" s="26">
        <f>ROUND((Source!AD558*Source!AV558)*Source!I558, 2)</f>
        <v>25.76</v>
      </c>
      <c r="J1385" s="10">
        <f>IF(Source!BB558&lt;&gt; 0, Source!BB558, 1)</f>
        <v>1.33</v>
      </c>
      <c r="K1385" s="26">
        <f>Source!Q558</f>
        <v>34.26</v>
      </c>
    </row>
    <row r="1386" spans="1:27" ht="14.25" x14ac:dyDescent="0.2">
      <c r="A1386" s="21"/>
      <c r="B1386" s="22"/>
      <c r="C1386" s="22" t="s">
        <v>1038</v>
      </c>
      <c r="D1386" s="23"/>
      <c r="E1386" s="10"/>
      <c r="F1386" s="25">
        <f>Source!AN558</f>
        <v>0.08</v>
      </c>
      <c r="G1386" s="24" t="str">
        <f>Source!DF558</f>
        <v>*1,25)*2</v>
      </c>
      <c r="H1386" s="10">
        <f>Source!AV558</f>
        <v>1</v>
      </c>
      <c r="I1386" s="27">
        <f>ROUND((Source!AE558*Source!AV558)*Source!I558, 2)</f>
        <v>0.64</v>
      </c>
      <c r="J1386" s="10">
        <f>IF(Source!BS558&lt;&gt; 0, Source!BS558, 1)</f>
        <v>1</v>
      </c>
      <c r="K1386" s="27">
        <f>Source!R558</f>
        <v>0.64</v>
      </c>
      <c r="W1386">
        <f>I1386</f>
        <v>0.64</v>
      </c>
    </row>
    <row r="1387" spans="1:27" ht="14.25" x14ac:dyDescent="0.2">
      <c r="A1387" s="21" t="str">
        <f>Source!E559</f>
        <v>128,1</v>
      </c>
      <c r="B1387" s="22" t="str">
        <f>Source!F559</f>
        <v>1.3-2-6</v>
      </c>
      <c r="C1387" s="22" t="str">
        <f>Source!G559</f>
        <v>Растворы цементные, марка 150</v>
      </c>
      <c r="D1387" s="23" t="str">
        <f>Source!H559</f>
        <v>м3</v>
      </c>
      <c r="E1387" s="10">
        <f>Source!I559</f>
        <v>6.5279999999999987</v>
      </c>
      <c r="F1387" s="25">
        <f>Source!AK559</f>
        <v>478.96</v>
      </c>
      <c r="G1387" s="28" t="s">
        <v>3</v>
      </c>
      <c r="H1387" s="10">
        <f>Source!AW559</f>
        <v>1</v>
      </c>
      <c r="I1387" s="26">
        <f>ROUND((Source!AC559*Source!AW559)*Source!I559, 2)+ROUND((Source!AD559*Source!AV559)*Source!I559, 2)+ROUND((Source!AF559*Source!AV559)*Source!I559, 2)</f>
        <v>3126.65</v>
      </c>
      <c r="J1387" s="10">
        <f>IF(Source!BC559&lt;&gt; 0, Source!BC559, 1)</f>
        <v>6.54</v>
      </c>
      <c r="K1387" s="26">
        <f>Source!O559</f>
        <v>20448.3</v>
      </c>
      <c r="Q1387">
        <f>ROUND((Source!DN559/100)*ROUND((Source!AF559*Source!AV559)*Source!I559, 2), 2)</f>
        <v>0</v>
      </c>
      <c r="R1387">
        <f>Source!X559</f>
        <v>0</v>
      </c>
      <c r="S1387">
        <f>ROUND((Source!DO559/100)*ROUND((Source!AF559*Source!AV559)*Source!I559, 2), 2)</f>
        <v>0</v>
      </c>
      <c r="T1387">
        <f>Source!Y559</f>
        <v>0</v>
      </c>
      <c r="U1387">
        <f>ROUND((175/100)*ROUND((Source!AE559*Source!AV559)*Source!I559, 2), 2)</f>
        <v>0</v>
      </c>
      <c r="V1387">
        <f>ROUND((167/100)*ROUND(Source!CS559*Source!I559, 2), 2)</f>
        <v>0</v>
      </c>
      <c r="X1387">
        <f>IF(Source!BI559&lt;=1,I1387, 0)</f>
        <v>3126.65</v>
      </c>
      <c r="Y1387">
        <f>IF(Source!BI559=2,I1387, 0)</f>
        <v>0</v>
      </c>
      <c r="Z1387">
        <f>IF(Source!BI559=3,I1387, 0)</f>
        <v>0</v>
      </c>
      <c r="AA1387">
        <f>IF(Source!BI559=4,I1387, 0)</f>
        <v>0</v>
      </c>
    </row>
    <row r="1388" spans="1:27" ht="14.25" x14ac:dyDescent="0.2">
      <c r="A1388" s="21"/>
      <c r="B1388" s="22"/>
      <c r="C1388" s="22" t="s">
        <v>1040</v>
      </c>
      <c r="D1388" s="23" t="s">
        <v>1041</v>
      </c>
      <c r="E1388" s="10">
        <f>Source!DN558</f>
        <v>104</v>
      </c>
      <c r="F1388" s="25"/>
      <c r="G1388" s="24"/>
      <c r="H1388" s="10"/>
      <c r="I1388" s="26">
        <f>SUM(Q1383:Q1387)</f>
        <v>34.44</v>
      </c>
      <c r="J1388" s="10">
        <f>Source!BZ558</f>
        <v>90</v>
      </c>
      <c r="K1388" s="26">
        <f>SUM(R1383:R1387)</f>
        <v>552.94000000000005</v>
      </c>
    </row>
    <row r="1389" spans="1:27" ht="14.25" x14ac:dyDescent="0.2">
      <c r="A1389" s="21"/>
      <c r="B1389" s="22"/>
      <c r="C1389" s="22" t="s">
        <v>1042</v>
      </c>
      <c r="D1389" s="23" t="s">
        <v>1041</v>
      </c>
      <c r="E1389" s="10">
        <f>Source!DO558</f>
        <v>70</v>
      </c>
      <c r="F1389" s="25"/>
      <c r="G1389" s="24"/>
      <c r="H1389" s="10"/>
      <c r="I1389" s="26">
        <f>SUM(S1383:S1388)</f>
        <v>23.18</v>
      </c>
      <c r="J1389" s="10">
        <f>Source!CA558</f>
        <v>44</v>
      </c>
      <c r="K1389" s="26">
        <f>SUM(T1383:T1388)</f>
        <v>270.33</v>
      </c>
    </row>
    <row r="1390" spans="1:27" ht="14.25" x14ac:dyDescent="0.2">
      <c r="A1390" s="21"/>
      <c r="B1390" s="22"/>
      <c r="C1390" s="22" t="s">
        <v>1043</v>
      </c>
      <c r="D1390" s="23" t="s">
        <v>1041</v>
      </c>
      <c r="E1390" s="10">
        <f>175</f>
        <v>175</v>
      </c>
      <c r="F1390" s="25"/>
      <c r="G1390" s="24"/>
      <c r="H1390" s="10"/>
      <c r="I1390" s="26">
        <f>SUM(U1383:U1389)</f>
        <v>1.1200000000000001</v>
      </c>
      <c r="J1390" s="10">
        <f>167</f>
        <v>167</v>
      </c>
      <c r="K1390" s="26">
        <f>SUM(V1383:V1389)</f>
        <v>1.07</v>
      </c>
    </row>
    <row r="1391" spans="1:27" ht="14.25" x14ac:dyDescent="0.2">
      <c r="A1391" s="21"/>
      <c r="B1391" s="22"/>
      <c r="C1391" s="22" t="s">
        <v>1044</v>
      </c>
      <c r="D1391" s="23" t="s">
        <v>1045</v>
      </c>
      <c r="E1391" s="10">
        <f>Source!AQ558</f>
        <v>0.44</v>
      </c>
      <c r="F1391" s="25"/>
      <c r="G1391" s="24" t="str">
        <f>Source!DI558</f>
        <v>*1,15)*2</v>
      </c>
      <c r="H1391" s="10">
        <f>Source!AV558</f>
        <v>1</v>
      </c>
      <c r="I1391" s="26">
        <f>Source!U558</f>
        <v>3.2384000000000004</v>
      </c>
      <c r="J1391" s="10"/>
      <c r="K1391" s="26"/>
    </row>
    <row r="1392" spans="1:27" ht="15" x14ac:dyDescent="0.25">
      <c r="A1392" s="30"/>
      <c r="B1392" s="30"/>
      <c r="C1392" s="30"/>
      <c r="D1392" s="30"/>
      <c r="E1392" s="30"/>
      <c r="F1392" s="30"/>
      <c r="G1392" s="30"/>
      <c r="H1392" s="39">
        <f>I1384+I1385+I1388+I1389+I1390+SUM(I1387:I1387)</f>
        <v>3244.27</v>
      </c>
      <c r="I1392" s="39"/>
      <c r="J1392" s="39">
        <f>K1384+K1385+K1388+K1389+K1390+SUM(K1387:K1387)</f>
        <v>21921.279999999999</v>
      </c>
      <c r="K1392" s="39"/>
      <c r="O1392" s="29">
        <f>I1384+I1385+I1388+I1389+I1390+SUM(I1387:I1387)</f>
        <v>3244.27</v>
      </c>
      <c r="P1392" s="29">
        <f>K1384+K1385+K1388+K1389+K1390+SUM(K1387:K1387)</f>
        <v>21921.279999999999</v>
      </c>
      <c r="X1392">
        <f>IF(Source!BI558&lt;=1,I1384+I1385+I1388+I1389+I1390-0, 0)</f>
        <v>117.62</v>
      </c>
      <c r="Y1392">
        <f>IF(Source!BI558=2,I1384+I1385+I1388+I1389+I1390-0, 0)</f>
        <v>0</v>
      </c>
      <c r="Z1392">
        <f>IF(Source!BI558=3,I1384+I1385+I1388+I1389+I1390-0, 0)</f>
        <v>0</v>
      </c>
      <c r="AA1392">
        <f>IF(Source!BI558=4,I1384+I1385+I1388+I1389+I1390,0)</f>
        <v>0</v>
      </c>
    </row>
    <row r="1393" spans="1:27" ht="42.75" x14ac:dyDescent="0.2">
      <c r="A1393" s="21" t="str">
        <f>Source!E560</f>
        <v>129</v>
      </c>
      <c r="B1393" s="22" t="str">
        <f>Source!F560</f>
        <v>3.27-26-2</v>
      </c>
      <c r="C1393" s="22" t="str">
        <f>Source!G560</f>
        <v>Установка бортовых камней бетонных при других видах покрытий</v>
      </c>
      <c r="D1393" s="23" t="str">
        <f>Source!H560</f>
        <v>100 м бортового камня</v>
      </c>
      <c r="E1393" s="10">
        <f>Source!I560</f>
        <v>3.2</v>
      </c>
      <c r="F1393" s="25"/>
      <c r="G1393" s="24"/>
      <c r="H1393" s="10"/>
      <c r="I1393" s="26"/>
      <c r="J1393" s="10"/>
      <c r="K1393" s="26"/>
      <c r="Q1393">
        <f>ROUND((Source!DN560/100)*ROUND((Source!AF560*Source!AV560)*Source!I560, 2), 2)</f>
        <v>3952.1</v>
      </c>
      <c r="R1393">
        <f>Source!X560</f>
        <v>62314.720000000001</v>
      </c>
      <c r="S1393">
        <f>ROUND((Source!DO560/100)*ROUND((Source!AF560*Source!AV560)*Source!I560, 2), 2)</f>
        <v>2230.11</v>
      </c>
      <c r="T1393">
        <f>Source!Y560</f>
        <v>23040.74</v>
      </c>
      <c r="U1393">
        <f>ROUND((175/100)*ROUND((Source!AE560*Source!AV560)*Source!I560, 2), 2)</f>
        <v>128.24</v>
      </c>
      <c r="V1393">
        <f>ROUND((167/100)*ROUND(Source!CS560*Source!I560, 2), 2)</f>
        <v>122.38</v>
      </c>
    </row>
    <row r="1394" spans="1:27" ht="14.25" x14ac:dyDescent="0.2">
      <c r="A1394" s="21"/>
      <c r="B1394" s="22"/>
      <c r="C1394" s="22" t="s">
        <v>1036</v>
      </c>
      <c r="D1394" s="23"/>
      <c r="E1394" s="10"/>
      <c r="F1394" s="25">
        <f>Source!AO560</f>
        <v>767.1</v>
      </c>
      <c r="G1394" s="24" t="str">
        <f>Source!DG560</f>
        <v>*1,15</v>
      </c>
      <c r="H1394" s="10">
        <f>Source!AV560</f>
        <v>1</v>
      </c>
      <c r="I1394" s="26">
        <f>ROUND((Source!AF560*Source!AV560)*Source!I560, 2)</f>
        <v>2822.93</v>
      </c>
      <c r="J1394" s="10">
        <f>IF(Source!BA560&lt;&gt; 0, Source!BA560, 1)</f>
        <v>18.55</v>
      </c>
      <c r="K1394" s="26">
        <f>Source!S560</f>
        <v>52365.31</v>
      </c>
      <c r="W1394">
        <f>I1394</f>
        <v>2822.93</v>
      </c>
    </row>
    <row r="1395" spans="1:27" ht="14.25" x14ac:dyDescent="0.2">
      <c r="A1395" s="21"/>
      <c r="B1395" s="22"/>
      <c r="C1395" s="22" t="s">
        <v>1037</v>
      </c>
      <c r="D1395" s="23"/>
      <c r="E1395" s="10"/>
      <c r="F1395" s="25">
        <f>Source!AM560</f>
        <v>62.29</v>
      </c>
      <c r="G1395" s="24" t="str">
        <f>Source!DE560</f>
        <v>*1,25</v>
      </c>
      <c r="H1395" s="10">
        <f>Source!AV560</f>
        <v>1</v>
      </c>
      <c r="I1395" s="26">
        <f>ROUND((Source!AD560*Source!AV560)*Source!I560, 2)</f>
        <v>249.16</v>
      </c>
      <c r="J1395" s="10">
        <f>IF(Source!BB560&lt;&gt; 0, Source!BB560, 1)</f>
        <v>8.4</v>
      </c>
      <c r="K1395" s="26">
        <f>Source!Q560</f>
        <v>2092.94</v>
      </c>
    </row>
    <row r="1396" spans="1:27" ht="14.25" x14ac:dyDescent="0.2">
      <c r="A1396" s="21"/>
      <c r="B1396" s="22"/>
      <c r="C1396" s="22" t="s">
        <v>1038</v>
      </c>
      <c r="D1396" s="23"/>
      <c r="E1396" s="10"/>
      <c r="F1396" s="25">
        <f>Source!AN560</f>
        <v>18.32</v>
      </c>
      <c r="G1396" s="24" t="str">
        <f>Source!DF560</f>
        <v>*1,25</v>
      </c>
      <c r="H1396" s="10">
        <f>Source!AV560</f>
        <v>1</v>
      </c>
      <c r="I1396" s="27">
        <f>ROUND((Source!AE560*Source!AV560)*Source!I560, 2)</f>
        <v>73.28</v>
      </c>
      <c r="J1396" s="10">
        <f>IF(Source!BS560&lt;&gt; 0, Source!BS560, 1)</f>
        <v>1</v>
      </c>
      <c r="K1396" s="27">
        <f>Source!R560</f>
        <v>73.28</v>
      </c>
      <c r="W1396">
        <f>I1396</f>
        <v>73.28</v>
      </c>
    </row>
    <row r="1397" spans="1:27" ht="14.25" x14ac:dyDescent="0.2">
      <c r="A1397" s="21"/>
      <c r="B1397" s="22"/>
      <c r="C1397" s="22" t="s">
        <v>1039</v>
      </c>
      <c r="D1397" s="23"/>
      <c r="E1397" s="10"/>
      <c r="F1397" s="25">
        <f>Source!AL560</f>
        <v>4302.26</v>
      </c>
      <c r="G1397" s="24" t="str">
        <f>Source!DD560</f>
        <v/>
      </c>
      <c r="H1397" s="10">
        <f>Source!AW560</f>
        <v>1</v>
      </c>
      <c r="I1397" s="26">
        <f>ROUND((Source!AC560*Source!AW560)*Source!I560, 2)</f>
        <v>13767.23</v>
      </c>
      <c r="J1397" s="10">
        <f>IF(Source!BC560&lt;&gt; 0, Source!BC560, 1)</f>
        <v>5.31</v>
      </c>
      <c r="K1397" s="26">
        <f>Source!P560</f>
        <v>73104</v>
      </c>
    </row>
    <row r="1398" spans="1:27" ht="28.5" x14ac:dyDescent="0.2">
      <c r="A1398" s="21" t="str">
        <f>Source!E561</f>
        <v>129,1</v>
      </c>
      <c r="B1398" s="22" t="str">
        <f>Source!F561</f>
        <v>1.5-3-40</v>
      </c>
      <c r="C1398" s="22" t="str">
        <f>Source!G561</f>
        <v>Камни бетонные бортовые, марка БР 100.30.15</v>
      </c>
      <c r="D1398" s="23" t="str">
        <f>Source!H561</f>
        <v>м3</v>
      </c>
      <c r="E1398" s="10">
        <f>Source!I561</f>
        <v>13.76</v>
      </c>
      <c r="F1398" s="25">
        <f>Source!AK561</f>
        <v>1765.62</v>
      </c>
      <c r="G1398" s="28" t="s">
        <v>3</v>
      </c>
      <c r="H1398" s="10">
        <f>Source!AW561</f>
        <v>1</v>
      </c>
      <c r="I1398" s="26">
        <f>ROUND((Source!AC561*Source!AW561)*Source!I561, 2)+ROUND((Source!AD561*Source!AV561)*Source!I561, 2)+ROUND((Source!AF561*Source!AV561)*Source!I561, 2)</f>
        <v>24294.93</v>
      </c>
      <c r="J1398" s="10">
        <f>IF(Source!BC561&lt;&gt; 0, Source!BC561, 1)</f>
        <v>3.4</v>
      </c>
      <c r="K1398" s="26">
        <f>Source!O561</f>
        <v>82602.77</v>
      </c>
      <c r="Q1398">
        <f>ROUND((Source!DN561/100)*ROUND((Source!AF561*Source!AV561)*Source!I561, 2), 2)</f>
        <v>0</v>
      </c>
      <c r="R1398">
        <f>Source!X561</f>
        <v>0</v>
      </c>
      <c r="S1398">
        <f>ROUND((Source!DO561/100)*ROUND((Source!AF561*Source!AV561)*Source!I561, 2), 2)</f>
        <v>0</v>
      </c>
      <c r="T1398">
        <f>Source!Y561</f>
        <v>0</v>
      </c>
      <c r="U1398">
        <f>ROUND((175/100)*ROUND((Source!AE561*Source!AV561)*Source!I561, 2), 2)</f>
        <v>0</v>
      </c>
      <c r="V1398">
        <f>ROUND((167/100)*ROUND(Source!CS561*Source!I561, 2), 2)</f>
        <v>0</v>
      </c>
      <c r="X1398">
        <f>IF(Source!BI561&lt;=1,I1398, 0)</f>
        <v>24294.93</v>
      </c>
      <c r="Y1398">
        <f>IF(Source!BI561=2,I1398, 0)</f>
        <v>0</v>
      </c>
      <c r="Z1398">
        <f>IF(Source!BI561=3,I1398, 0)</f>
        <v>0</v>
      </c>
      <c r="AA1398">
        <f>IF(Source!BI561=4,I1398, 0)</f>
        <v>0</v>
      </c>
    </row>
    <row r="1399" spans="1:27" ht="14.25" x14ac:dyDescent="0.2">
      <c r="A1399" s="21"/>
      <c r="B1399" s="22"/>
      <c r="C1399" s="22" t="s">
        <v>1040</v>
      </c>
      <c r="D1399" s="23" t="s">
        <v>1041</v>
      </c>
      <c r="E1399" s="10">
        <f>Source!DN560</f>
        <v>140</v>
      </c>
      <c r="F1399" s="25"/>
      <c r="G1399" s="24"/>
      <c r="H1399" s="10"/>
      <c r="I1399" s="26">
        <f>SUM(Q1393:Q1398)</f>
        <v>3952.1</v>
      </c>
      <c r="J1399" s="10">
        <f>Source!BZ560</f>
        <v>119</v>
      </c>
      <c r="K1399" s="26">
        <f>SUM(R1393:R1398)</f>
        <v>62314.720000000001</v>
      </c>
    </row>
    <row r="1400" spans="1:27" ht="14.25" x14ac:dyDescent="0.2">
      <c r="A1400" s="21"/>
      <c r="B1400" s="22"/>
      <c r="C1400" s="22" t="s">
        <v>1042</v>
      </c>
      <c r="D1400" s="23" t="s">
        <v>1041</v>
      </c>
      <c r="E1400" s="10">
        <f>Source!DO560</f>
        <v>79</v>
      </c>
      <c r="F1400" s="25"/>
      <c r="G1400" s="24"/>
      <c r="H1400" s="10"/>
      <c r="I1400" s="26">
        <f>SUM(S1393:S1399)</f>
        <v>2230.11</v>
      </c>
      <c r="J1400" s="10">
        <f>Source!CA560</f>
        <v>44</v>
      </c>
      <c r="K1400" s="26">
        <f>SUM(T1393:T1399)</f>
        <v>23040.74</v>
      </c>
    </row>
    <row r="1401" spans="1:27" ht="14.25" x14ac:dyDescent="0.2">
      <c r="A1401" s="21"/>
      <c r="B1401" s="22"/>
      <c r="C1401" s="22" t="s">
        <v>1043</v>
      </c>
      <c r="D1401" s="23" t="s">
        <v>1041</v>
      </c>
      <c r="E1401" s="10">
        <f>175</f>
        <v>175</v>
      </c>
      <c r="F1401" s="25"/>
      <c r="G1401" s="24"/>
      <c r="H1401" s="10"/>
      <c r="I1401" s="26">
        <f>SUM(U1393:U1400)</f>
        <v>128.24</v>
      </c>
      <c r="J1401" s="10">
        <f>167</f>
        <v>167</v>
      </c>
      <c r="K1401" s="26">
        <f>SUM(V1393:V1400)</f>
        <v>122.38</v>
      </c>
    </row>
    <row r="1402" spans="1:27" ht="14.25" x14ac:dyDescent="0.2">
      <c r="A1402" s="21"/>
      <c r="B1402" s="22"/>
      <c r="C1402" s="22" t="s">
        <v>1044</v>
      </c>
      <c r="D1402" s="23" t="s">
        <v>1045</v>
      </c>
      <c r="E1402" s="10">
        <f>Source!AQ560</f>
        <v>69.8</v>
      </c>
      <c r="F1402" s="25"/>
      <c r="G1402" s="24" t="str">
        <f>Source!DI560</f>
        <v>*1,15</v>
      </c>
      <c r="H1402" s="10">
        <f>Source!AV560</f>
        <v>1</v>
      </c>
      <c r="I1402" s="26">
        <f>Source!U560</f>
        <v>256.86399999999998</v>
      </c>
      <c r="J1402" s="10"/>
      <c r="K1402" s="26"/>
    </row>
    <row r="1403" spans="1:27" ht="15" x14ac:dyDescent="0.25">
      <c r="A1403" s="30"/>
      <c r="B1403" s="30"/>
      <c r="C1403" s="30"/>
      <c r="D1403" s="30"/>
      <c r="E1403" s="30"/>
      <c r="F1403" s="30"/>
      <c r="G1403" s="30"/>
      <c r="H1403" s="39">
        <f>I1394+I1395+I1397+I1399+I1400+I1401+SUM(I1398:I1398)</f>
        <v>47444.7</v>
      </c>
      <c r="I1403" s="39"/>
      <c r="J1403" s="39">
        <f>K1394+K1395+K1397+K1399+K1400+K1401+SUM(K1398:K1398)</f>
        <v>295642.86</v>
      </c>
      <c r="K1403" s="39"/>
      <c r="O1403" s="29">
        <f>I1394+I1395+I1397+I1399+I1400+I1401+SUM(I1398:I1398)</f>
        <v>47444.7</v>
      </c>
      <c r="P1403" s="29">
        <f>K1394+K1395+K1397+K1399+K1400+K1401+SUM(K1398:K1398)</f>
        <v>295642.86</v>
      </c>
      <c r="X1403">
        <f>IF(Source!BI560&lt;=1,I1394+I1395+I1397+I1399+I1400+I1401-0, 0)</f>
        <v>23149.77</v>
      </c>
      <c r="Y1403">
        <f>IF(Source!BI560=2,I1394+I1395+I1397+I1399+I1400+I1401-0, 0)</f>
        <v>0</v>
      </c>
      <c r="Z1403">
        <f>IF(Source!BI560=3,I1394+I1395+I1397+I1399+I1400+I1401-0, 0)</f>
        <v>0</v>
      </c>
      <c r="AA1403">
        <f>IF(Source!BI560=4,I1394+I1395+I1397+I1399+I1400+I1401,0)</f>
        <v>0</v>
      </c>
    </row>
    <row r="1404" spans="1:27" ht="57" x14ac:dyDescent="0.2">
      <c r="A1404" s="21" t="str">
        <f>Source!E562</f>
        <v>130</v>
      </c>
      <c r="B1404" s="22" t="str">
        <f>Source!F562</f>
        <v>3.27-49-3</v>
      </c>
      <c r="C1404" s="22" t="str">
        <f>Source!G562</f>
        <v>Устройство плитных тротуаров из сборных фигурных бетонных плит с заполнением швов цементным раствором</v>
      </c>
      <c r="D1404" s="23" t="str">
        <f>Source!H562</f>
        <v>100 м2 тротуара</v>
      </c>
      <c r="E1404" s="10">
        <f>Source!I562</f>
        <v>3.2</v>
      </c>
      <c r="F1404" s="25"/>
      <c r="G1404" s="24"/>
      <c r="H1404" s="10"/>
      <c r="I1404" s="26"/>
      <c r="J1404" s="10"/>
      <c r="K1404" s="26"/>
      <c r="Q1404">
        <f>ROUND((Source!DN562/100)*ROUND((Source!AF562*Source!AV562)*Source!I562, 2), 2)</f>
        <v>9606.67</v>
      </c>
      <c r="R1404">
        <f>Source!X562</f>
        <v>151473.28</v>
      </c>
      <c r="S1404">
        <f>ROUND((Source!DO562/100)*ROUND((Source!AF562*Source!AV562)*Source!I562, 2), 2)</f>
        <v>5420.91</v>
      </c>
      <c r="T1404">
        <f>Source!Y562</f>
        <v>56006.93</v>
      </c>
      <c r="U1404">
        <f>ROUND((175/100)*ROUND((Source!AE562*Source!AV562)*Source!I562, 2), 2)</f>
        <v>136.99</v>
      </c>
      <c r="V1404">
        <f>ROUND((167/100)*ROUND(Source!CS562*Source!I562, 2), 2)</f>
        <v>130.72999999999999</v>
      </c>
    </row>
    <row r="1405" spans="1:27" ht="14.25" x14ac:dyDescent="0.2">
      <c r="A1405" s="21"/>
      <c r="B1405" s="22"/>
      <c r="C1405" s="22" t="s">
        <v>1036</v>
      </c>
      <c r="D1405" s="23"/>
      <c r="E1405" s="10"/>
      <c r="F1405" s="25">
        <f>Source!AO562</f>
        <v>1864.65</v>
      </c>
      <c r="G1405" s="24" t="str">
        <f>Source!DG562</f>
        <v>*1,15</v>
      </c>
      <c r="H1405" s="10">
        <f>Source!AV562</f>
        <v>1</v>
      </c>
      <c r="I1405" s="26">
        <f>ROUND((Source!AF562*Source!AV562)*Source!I562, 2)</f>
        <v>6861.91</v>
      </c>
      <c r="J1405" s="10">
        <f>IF(Source!BA562&lt;&gt; 0, Source!BA562, 1)</f>
        <v>18.55</v>
      </c>
      <c r="K1405" s="26">
        <f>Source!S562</f>
        <v>127288.47</v>
      </c>
      <c r="W1405">
        <f>I1405</f>
        <v>6861.91</v>
      </c>
    </row>
    <row r="1406" spans="1:27" ht="14.25" x14ac:dyDescent="0.2">
      <c r="A1406" s="21"/>
      <c r="B1406" s="22"/>
      <c r="C1406" s="22" t="s">
        <v>1037</v>
      </c>
      <c r="D1406" s="23"/>
      <c r="E1406" s="10"/>
      <c r="F1406" s="25">
        <f>Source!AM562</f>
        <v>175.87</v>
      </c>
      <c r="G1406" s="24" t="str">
        <f>Source!DE562</f>
        <v>*1,25</v>
      </c>
      <c r="H1406" s="10">
        <f>Source!AV562</f>
        <v>1</v>
      </c>
      <c r="I1406" s="26">
        <f>ROUND((Source!AD562*Source!AV562)*Source!I562, 2)</f>
        <v>703.48</v>
      </c>
      <c r="J1406" s="10">
        <f>IF(Source!BB562&lt;&gt; 0, Source!BB562, 1)</f>
        <v>6.05</v>
      </c>
      <c r="K1406" s="26">
        <f>Source!Q562</f>
        <v>4256.05</v>
      </c>
    </row>
    <row r="1407" spans="1:27" ht="14.25" x14ac:dyDescent="0.2">
      <c r="A1407" s="21"/>
      <c r="B1407" s="22"/>
      <c r="C1407" s="22" t="s">
        <v>1038</v>
      </c>
      <c r="D1407" s="23"/>
      <c r="E1407" s="10"/>
      <c r="F1407" s="25">
        <f>Source!AN562</f>
        <v>19.57</v>
      </c>
      <c r="G1407" s="24" t="str">
        <f>Source!DF562</f>
        <v>*1,25</v>
      </c>
      <c r="H1407" s="10">
        <f>Source!AV562</f>
        <v>1</v>
      </c>
      <c r="I1407" s="27">
        <f>ROUND((Source!AE562*Source!AV562)*Source!I562, 2)</f>
        <v>78.28</v>
      </c>
      <c r="J1407" s="10">
        <f>IF(Source!BS562&lt;&gt; 0, Source!BS562, 1)</f>
        <v>1</v>
      </c>
      <c r="K1407" s="27">
        <f>Source!R562</f>
        <v>78.28</v>
      </c>
      <c r="W1407">
        <f>I1407</f>
        <v>78.28</v>
      </c>
    </row>
    <row r="1408" spans="1:27" ht="14.25" x14ac:dyDescent="0.2">
      <c r="A1408" s="21"/>
      <c r="B1408" s="22"/>
      <c r="C1408" s="22" t="s">
        <v>1039</v>
      </c>
      <c r="D1408" s="23"/>
      <c r="E1408" s="10"/>
      <c r="F1408" s="25">
        <f>Source!AL562</f>
        <v>496.25</v>
      </c>
      <c r="G1408" s="24" t="str">
        <f>Source!DD562</f>
        <v/>
      </c>
      <c r="H1408" s="10">
        <f>Source!AW562</f>
        <v>1</v>
      </c>
      <c r="I1408" s="26">
        <f>ROUND((Source!AC562*Source!AW562)*Source!I562, 2)</f>
        <v>1588</v>
      </c>
      <c r="J1408" s="10">
        <f>IF(Source!BC562&lt;&gt; 0, Source!BC562, 1)</f>
        <v>6.43</v>
      </c>
      <c r="K1408" s="26">
        <f>Source!P562</f>
        <v>10210.84</v>
      </c>
    </row>
    <row r="1409" spans="1:27" ht="14.25" x14ac:dyDescent="0.2">
      <c r="A1409" s="21"/>
      <c r="B1409" s="22"/>
      <c r="C1409" s="22" t="s">
        <v>1040</v>
      </c>
      <c r="D1409" s="23" t="s">
        <v>1041</v>
      </c>
      <c r="E1409" s="10">
        <f>Source!DN562</f>
        <v>140</v>
      </c>
      <c r="F1409" s="25"/>
      <c r="G1409" s="24"/>
      <c r="H1409" s="10"/>
      <c r="I1409" s="26">
        <f>SUM(Q1404:Q1408)</f>
        <v>9606.67</v>
      </c>
      <c r="J1409" s="10">
        <f>Source!BZ562</f>
        <v>119</v>
      </c>
      <c r="K1409" s="26">
        <f>SUM(R1404:R1408)</f>
        <v>151473.28</v>
      </c>
    </row>
    <row r="1410" spans="1:27" ht="14.25" x14ac:dyDescent="0.2">
      <c r="A1410" s="21"/>
      <c r="B1410" s="22"/>
      <c r="C1410" s="22" t="s">
        <v>1042</v>
      </c>
      <c r="D1410" s="23" t="s">
        <v>1041</v>
      </c>
      <c r="E1410" s="10">
        <f>Source!DO562</f>
        <v>79</v>
      </c>
      <c r="F1410" s="25"/>
      <c r="G1410" s="24"/>
      <c r="H1410" s="10"/>
      <c r="I1410" s="26">
        <f>SUM(S1404:S1409)</f>
        <v>5420.91</v>
      </c>
      <c r="J1410" s="10">
        <f>Source!CA562</f>
        <v>44</v>
      </c>
      <c r="K1410" s="26">
        <f>SUM(T1404:T1409)</f>
        <v>56006.93</v>
      </c>
    </row>
    <row r="1411" spans="1:27" ht="14.25" x14ac:dyDescent="0.2">
      <c r="A1411" s="21"/>
      <c r="B1411" s="22"/>
      <c r="C1411" s="22" t="s">
        <v>1043</v>
      </c>
      <c r="D1411" s="23" t="s">
        <v>1041</v>
      </c>
      <c r="E1411" s="10">
        <f>175</f>
        <v>175</v>
      </c>
      <c r="F1411" s="25"/>
      <c r="G1411" s="24"/>
      <c r="H1411" s="10"/>
      <c r="I1411" s="26">
        <f>SUM(U1404:U1410)</f>
        <v>136.99</v>
      </c>
      <c r="J1411" s="10">
        <f>167</f>
        <v>167</v>
      </c>
      <c r="K1411" s="26">
        <f>SUM(V1404:V1410)</f>
        <v>130.72999999999999</v>
      </c>
    </row>
    <row r="1412" spans="1:27" ht="14.25" x14ac:dyDescent="0.2">
      <c r="A1412" s="21"/>
      <c r="B1412" s="22"/>
      <c r="C1412" s="22" t="s">
        <v>1044</v>
      </c>
      <c r="D1412" s="23" t="s">
        <v>1045</v>
      </c>
      <c r="E1412" s="10">
        <f>Source!AQ562</f>
        <v>155</v>
      </c>
      <c r="F1412" s="25"/>
      <c r="G1412" s="24" t="str">
        <f>Source!DI562</f>
        <v>*1,15</v>
      </c>
      <c r="H1412" s="10">
        <f>Source!AV562</f>
        <v>1</v>
      </c>
      <c r="I1412" s="26">
        <f>Source!U562</f>
        <v>570.4</v>
      </c>
      <c r="J1412" s="10"/>
      <c r="K1412" s="26"/>
    </row>
    <row r="1413" spans="1:27" ht="15" x14ac:dyDescent="0.25">
      <c r="A1413" s="30"/>
      <c r="B1413" s="30"/>
      <c r="C1413" s="30"/>
      <c r="D1413" s="30"/>
      <c r="E1413" s="30"/>
      <c r="F1413" s="30"/>
      <c r="G1413" s="30"/>
      <c r="H1413" s="39">
        <f>I1405+I1406+I1408+I1409+I1410+I1411</f>
        <v>24317.96</v>
      </c>
      <c r="I1413" s="39"/>
      <c r="J1413" s="39">
        <f>K1405+K1406+K1408+K1409+K1410+K1411</f>
        <v>349366.3</v>
      </c>
      <c r="K1413" s="39"/>
      <c r="O1413" s="29">
        <f>I1405+I1406+I1408+I1409+I1410+I1411</f>
        <v>24317.96</v>
      </c>
      <c r="P1413" s="29">
        <f>K1405+K1406+K1408+K1409+K1410+K1411</f>
        <v>349366.3</v>
      </c>
      <c r="X1413">
        <f>IF(Source!BI562&lt;=1,I1405+I1406+I1408+I1409+I1410+I1411-0, 0)</f>
        <v>24317.96</v>
      </c>
      <c r="Y1413">
        <f>IF(Source!BI562=2,I1405+I1406+I1408+I1409+I1410+I1411-0, 0)</f>
        <v>0</v>
      </c>
      <c r="Z1413">
        <f>IF(Source!BI562=3,I1405+I1406+I1408+I1409+I1410+I1411-0, 0)</f>
        <v>0</v>
      </c>
      <c r="AA1413">
        <f>IF(Source!BI562=4,I1405+I1406+I1408+I1409+I1410+I1411,0)</f>
        <v>0</v>
      </c>
    </row>
    <row r="1414" spans="1:27" ht="28.5" x14ac:dyDescent="0.2">
      <c r="C1414" s="31" t="str">
        <f>Source!G564</f>
        <v>Восстановление гидроизоляционного слоя стен</v>
      </c>
    </row>
    <row r="1415" spans="1:27" ht="71.25" x14ac:dyDescent="0.2">
      <c r="A1415" s="21" t="str">
        <f>Source!E565</f>
        <v>131</v>
      </c>
      <c r="B1415" s="22" t="str">
        <f>Source!F565</f>
        <v>3.11-4-3</v>
      </c>
      <c r="C1415" s="22" t="str">
        <f>Source!G565</f>
        <v>Устройство первого слоя оклеечной гидроизоляции рулонными материалами на мастике резино-битумной</v>
      </c>
      <c r="D1415" s="23" t="str">
        <f>Source!H565</f>
        <v>100 м2 изолируемой поверхности</v>
      </c>
      <c r="E1415" s="10">
        <f>Source!I565</f>
        <v>2.2400000000000002</v>
      </c>
      <c r="F1415" s="25"/>
      <c r="G1415" s="24"/>
      <c r="H1415" s="10"/>
      <c r="I1415" s="26"/>
      <c r="J1415" s="10"/>
      <c r="K1415" s="26"/>
      <c r="Q1415">
        <f>ROUND((Source!DN565/100)*ROUND((Source!AF565*Source!AV565)*Source!I565, 2), 2)</f>
        <v>306.83</v>
      </c>
      <c r="R1415">
        <f>Source!X565</f>
        <v>4925.6099999999997</v>
      </c>
      <c r="S1415">
        <f>ROUND((Source!DO565/100)*ROUND((Source!AF565*Source!AV565)*Source!I565, 2), 2)</f>
        <v>206.52</v>
      </c>
      <c r="T1415">
        <f>Source!Y565</f>
        <v>2408.08</v>
      </c>
      <c r="U1415">
        <f>ROUND((175/100)*ROUND((Source!AE565*Source!AV565)*Source!I565, 2), 2)</f>
        <v>17.170000000000002</v>
      </c>
      <c r="V1415">
        <f>ROUND((167/100)*ROUND(Source!CS565*Source!I565, 2), 2)</f>
        <v>16.38</v>
      </c>
    </row>
    <row r="1416" spans="1:27" ht="14.25" x14ac:dyDescent="0.2">
      <c r="A1416" s="21"/>
      <c r="B1416" s="22"/>
      <c r="C1416" s="22" t="s">
        <v>1036</v>
      </c>
      <c r="D1416" s="23"/>
      <c r="E1416" s="10"/>
      <c r="F1416" s="25">
        <f>Source!AO565</f>
        <v>329.28</v>
      </c>
      <c r="G1416" s="24" t="str">
        <f>Source!DG565</f>
        <v>)*0,4</v>
      </c>
      <c r="H1416" s="10">
        <f>Source!AV565</f>
        <v>1</v>
      </c>
      <c r="I1416" s="26">
        <f>ROUND((Source!AF565*Source!AV565)*Source!I565, 2)</f>
        <v>295.02999999999997</v>
      </c>
      <c r="J1416" s="10">
        <f>IF(Source!BA565&lt;&gt; 0, Source!BA565, 1)</f>
        <v>18.55</v>
      </c>
      <c r="K1416" s="26">
        <f>Source!S565</f>
        <v>5472.9</v>
      </c>
      <c r="W1416">
        <f>I1416</f>
        <v>295.02999999999997</v>
      </c>
    </row>
    <row r="1417" spans="1:27" ht="14.25" x14ac:dyDescent="0.2">
      <c r="A1417" s="21"/>
      <c r="B1417" s="22"/>
      <c r="C1417" s="22" t="s">
        <v>1037</v>
      </c>
      <c r="D1417" s="23"/>
      <c r="E1417" s="10"/>
      <c r="F1417" s="25">
        <f>Source!AM565</f>
        <v>128.18</v>
      </c>
      <c r="G1417" s="24" t="str">
        <f>Source!DE565</f>
        <v>)*0,4</v>
      </c>
      <c r="H1417" s="10">
        <f>Source!AV565</f>
        <v>1</v>
      </c>
      <c r="I1417" s="26">
        <f>ROUND((Source!AD565*Source!AV565)*Source!I565, 2)</f>
        <v>114.85</v>
      </c>
      <c r="J1417" s="10">
        <f>IF(Source!BB565&lt;&gt; 0, Source!BB565, 1)</f>
        <v>6.53</v>
      </c>
      <c r="K1417" s="26">
        <f>Source!Q565</f>
        <v>749.97</v>
      </c>
    </row>
    <row r="1418" spans="1:27" ht="14.25" x14ac:dyDescent="0.2">
      <c r="A1418" s="21"/>
      <c r="B1418" s="22"/>
      <c r="C1418" s="22" t="s">
        <v>1038</v>
      </c>
      <c r="D1418" s="23"/>
      <c r="E1418" s="10"/>
      <c r="F1418" s="25">
        <f>Source!AN565</f>
        <v>10.95</v>
      </c>
      <c r="G1418" s="24" t="str">
        <f>Source!DF565</f>
        <v>)*0,4</v>
      </c>
      <c r="H1418" s="10">
        <f>Source!AV565</f>
        <v>1</v>
      </c>
      <c r="I1418" s="27">
        <f>ROUND((Source!AE565*Source!AV565)*Source!I565, 2)</f>
        <v>9.81</v>
      </c>
      <c r="J1418" s="10">
        <f>IF(Source!BS565&lt;&gt; 0, Source!BS565, 1)</f>
        <v>1</v>
      </c>
      <c r="K1418" s="27">
        <f>Source!R565</f>
        <v>9.81</v>
      </c>
      <c r="W1418">
        <f>I1418</f>
        <v>9.81</v>
      </c>
    </row>
    <row r="1419" spans="1:27" ht="14.25" x14ac:dyDescent="0.2">
      <c r="A1419" s="21"/>
      <c r="B1419" s="22"/>
      <c r="C1419" s="22" t="s">
        <v>1040</v>
      </c>
      <c r="D1419" s="23" t="s">
        <v>1041</v>
      </c>
      <c r="E1419" s="10">
        <f>Source!DN565</f>
        <v>104</v>
      </c>
      <c r="F1419" s="25"/>
      <c r="G1419" s="24"/>
      <c r="H1419" s="10"/>
      <c r="I1419" s="26">
        <f>SUM(Q1415:Q1418)</f>
        <v>306.83</v>
      </c>
      <c r="J1419" s="10">
        <f>Source!BZ565</f>
        <v>90</v>
      </c>
      <c r="K1419" s="26">
        <f>SUM(R1415:R1418)</f>
        <v>4925.6099999999997</v>
      </c>
    </row>
    <row r="1420" spans="1:27" ht="14.25" x14ac:dyDescent="0.2">
      <c r="A1420" s="21"/>
      <c r="B1420" s="22"/>
      <c r="C1420" s="22" t="s">
        <v>1042</v>
      </c>
      <c r="D1420" s="23" t="s">
        <v>1041</v>
      </c>
      <c r="E1420" s="10">
        <f>Source!DO565</f>
        <v>70</v>
      </c>
      <c r="F1420" s="25"/>
      <c r="G1420" s="24"/>
      <c r="H1420" s="10"/>
      <c r="I1420" s="26">
        <f>SUM(S1415:S1419)</f>
        <v>206.52</v>
      </c>
      <c r="J1420" s="10">
        <f>Source!CA565</f>
        <v>44</v>
      </c>
      <c r="K1420" s="26">
        <f>SUM(T1415:T1419)</f>
        <v>2408.08</v>
      </c>
    </row>
    <row r="1421" spans="1:27" ht="14.25" x14ac:dyDescent="0.2">
      <c r="A1421" s="21"/>
      <c r="B1421" s="22"/>
      <c r="C1421" s="22" t="s">
        <v>1043</v>
      </c>
      <c r="D1421" s="23" t="s">
        <v>1041</v>
      </c>
      <c r="E1421" s="10">
        <f>175</f>
        <v>175</v>
      </c>
      <c r="F1421" s="25"/>
      <c r="G1421" s="24"/>
      <c r="H1421" s="10"/>
      <c r="I1421" s="26">
        <f>SUM(U1415:U1420)</f>
        <v>17.170000000000002</v>
      </c>
      <c r="J1421" s="10">
        <f>167</f>
        <v>167</v>
      </c>
      <c r="K1421" s="26">
        <f>SUM(V1415:V1420)</f>
        <v>16.38</v>
      </c>
    </row>
    <row r="1422" spans="1:27" ht="14.25" x14ac:dyDescent="0.2">
      <c r="A1422" s="21"/>
      <c r="B1422" s="22"/>
      <c r="C1422" s="22" t="s">
        <v>1044</v>
      </c>
      <c r="D1422" s="23" t="s">
        <v>1045</v>
      </c>
      <c r="E1422" s="10">
        <f>Source!AQ565</f>
        <v>28</v>
      </c>
      <c r="F1422" s="25"/>
      <c r="G1422" s="24" t="str">
        <f>Source!DI565</f>
        <v>)*0,4</v>
      </c>
      <c r="H1422" s="10">
        <f>Source!AV565</f>
        <v>1</v>
      </c>
      <c r="I1422" s="26">
        <f>Source!U565</f>
        <v>25.088000000000005</v>
      </c>
      <c r="J1422" s="10"/>
      <c r="K1422" s="26"/>
    </row>
    <row r="1423" spans="1:27" ht="15" x14ac:dyDescent="0.25">
      <c r="A1423" s="30"/>
      <c r="B1423" s="30"/>
      <c r="C1423" s="30"/>
      <c r="D1423" s="30"/>
      <c r="E1423" s="30"/>
      <c r="F1423" s="30"/>
      <c r="G1423" s="30"/>
      <c r="H1423" s="39">
        <f>I1416+I1417+I1419+I1420+I1421</f>
        <v>940.4</v>
      </c>
      <c r="I1423" s="39"/>
      <c r="J1423" s="39">
        <f>K1416+K1417+K1419+K1420+K1421</f>
        <v>13572.939999999999</v>
      </c>
      <c r="K1423" s="39"/>
      <c r="O1423" s="29">
        <f>I1416+I1417+I1419+I1420+I1421</f>
        <v>940.4</v>
      </c>
      <c r="P1423" s="29">
        <f>K1416+K1417+K1419+K1420+K1421</f>
        <v>13572.939999999999</v>
      </c>
      <c r="X1423">
        <f>IF(Source!BI565&lt;=1,I1416+I1417+I1419+I1420+I1421-0, 0)</f>
        <v>940.4</v>
      </c>
      <c r="Y1423">
        <f>IF(Source!BI565=2,I1416+I1417+I1419+I1420+I1421-0, 0)</f>
        <v>0</v>
      </c>
      <c r="Z1423">
        <f>IF(Source!BI565=3,I1416+I1417+I1419+I1420+I1421-0, 0)</f>
        <v>0</v>
      </c>
      <c r="AA1423">
        <f>IF(Source!BI565=4,I1416+I1417+I1419+I1420+I1421,0)</f>
        <v>0</v>
      </c>
    </row>
    <row r="1424" spans="1:27" ht="99.75" x14ac:dyDescent="0.2">
      <c r="A1424" s="21" t="str">
        <f>Source!E566</f>
        <v>132</v>
      </c>
      <c r="B1424" s="22" t="str">
        <f>Source!F566</f>
        <v>6.53-34-3</v>
      </c>
      <c r="C1424" s="22" t="str">
        <f>Source!G566</f>
        <v>Восстановление поверхности строительных конструкций цементно-песчаным составом проникающего действия "Эволит-Гидро", восстановление разрушенной части бетона толщиной слоя 10 мм бетонных и железобетонных конструкций</v>
      </c>
      <c r="D1424" s="23" t="str">
        <f>Source!H566</f>
        <v>м2</v>
      </c>
      <c r="E1424" s="10">
        <f>Source!I566</f>
        <v>224</v>
      </c>
      <c r="F1424" s="25"/>
      <c r="G1424" s="24"/>
      <c r="H1424" s="10"/>
      <c r="I1424" s="26"/>
      <c r="J1424" s="10"/>
      <c r="K1424" s="26"/>
      <c r="Q1424">
        <f>ROUND((Source!DN566/100)*ROUND((Source!AF566*Source!AV566)*Source!I566, 2), 2)</f>
        <v>4665.8999999999996</v>
      </c>
      <c r="R1424">
        <f>Source!X566</f>
        <v>73236.649999999994</v>
      </c>
      <c r="S1424">
        <f>ROUND((Source!DO566/100)*ROUND((Source!AF566*Source!AV566)*Source!I566, 2), 2)</f>
        <v>3589.15</v>
      </c>
      <c r="T1424">
        <f>Source!Y566</f>
        <v>41849.51</v>
      </c>
      <c r="U1424">
        <f>ROUND((175/100)*ROUND((Source!AE566*Source!AV566)*Source!I566, 2), 2)</f>
        <v>98</v>
      </c>
      <c r="V1424">
        <f>ROUND((167/100)*ROUND(Source!CS566*Source!I566, 2), 2)</f>
        <v>93.52</v>
      </c>
    </row>
    <row r="1425" spans="1:27" ht="14.25" x14ac:dyDescent="0.2">
      <c r="A1425" s="21"/>
      <c r="B1425" s="22"/>
      <c r="C1425" s="22" t="s">
        <v>1036</v>
      </c>
      <c r="D1425" s="23"/>
      <c r="E1425" s="10"/>
      <c r="F1425" s="25">
        <f>Source!AO566</f>
        <v>22.89</v>
      </c>
      <c r="G1425" s="24" t="str">
        <f>Source!DG566</f>
        <v/>
      </c>
      <c r="H1425" s="10">
        <f>Source!AV566</f>
        <v>1</v>
      </c>
      <c r="I1425" s="26">
        <f>ROUND((Source!AF566*Source!AV566)*Source!I566, 2)</f>
        <v>5127.3599999999997</v>
      </c>
      <c r="J1425" s="10">
        <f>IF(Source!BA566&lt;&gt; 0, Source!BA566, 1)</f>
        <v>18.55</v>
      </c>
      <c r="K1425" s="26">
        <f>Source!S566</f>
        <v>95112.53</v>
      </c>
      <c r="W1425">
        <f>I1425</f>
        <v>5127.3599999999997</v>
      </c>
    </row>
    <row r="1426" spans="1:27" ht="14.25" x14ac:dyDescent="0.2">
      <c r="A1426" s="21"/>
      <c r="B1426" s="22"/>
      <c r="C1426" s="22" t="s">
        <v>1037</v>
      </c>
      <c r="D1426" s="23"/>
      <c r="E1426" s="10"/>
      <c r="F1426" s="25">
        <f>Source!AM566</f>
        <v>4.3499999999999996</v>
      </c>
      <c r="G1426" s="24" t="str">
        <f>Source!DE566</f>
        <v/>
      </c>
      <c r="H1426" s="10">
        <f>Source!AV566</f>
        <v>1</v>
      </c>
      <c r="I1426" s="26">
        <f>ROUND((Source!AD566*Source!AV566)*Source!I566, 2)</f>
        <v>974.4</v>
      </c>
      <c r="J1426" s="10">
        <f>IF(Source!BB566&lt;&gt; 0, Source!BB566, 1)</f>
        <v>4.04</v>
      </c>
      <c r="K1426" s="26">
        <f>Source!Q566</f>
        <v>3936.58</v>
      </c>
    </row>
    <row r="1427" spans="1:27" ht="14.25" x14ac:dyDescent="0.2">
      <c r="A1427" s="21"/>
      <c r="B1427" s="22"/>
      <c r="C1427" s="22" t="s">
        <v>1038</v>
      </c>
      <c r="D1427" s="23"/>
      <c r="E1427" s="10"/>
      <c r="F1427" s="25">
        <f>Source!AN566</f>
        <v>0.25</v>
      </c>
      <c r="G1427" s="24" t="str">
        <f>Source!DF566</f>
        <v/>
      </c>
      <c r="H1427" s="10">
        <f>Source!AV566</f>
        <v>1</v>
      </c>
      <c r="I1427" s="27">
        <f>ROUND((Source!AE566*Source!AV566)*Source!I566, 2)</f>
        <v>56</v>
      </c>
      <c r="J1427" s="10">
        <f>IF(Source!BS566&lt;&gt; 0, Source!BS566, 1)</f>
        <v>1</v>
      </c>
      <c r="K1427" s="27">
        <f>Source!R566</f>
        <v>56</v>
      </c>
      <c r="W1427">
        <f>I1427</f>
        <v>56</v>
      </c>
    </row>
    <row r="1428" spans="1:27" ht="14.25" x14ac:dyDescent="0.2">
      <c r="A1428" s="21"/>
      <c r="B1428" s="22"/>
      <c r="C1428" s="22" t="s">
        <v>1039</v>
      </c>
      <c r="D1428" s="23"/>
      <c r="E1428" s="10"/>
      <c r="F1428" s="25">
        <f>Source!AL566</f>
        <v>0.03</v>
      </c>
      <c r="G1428" s="24" t="str">
        <f>Source!DD566</f>
        <v/>
      </c>
      <c r="H1428" s="10">
        <f>Source!AW566</f>
        <v>1</v>
      </c>
      <c r="I1428" s="26">
        <f>ROUND((Source!AC566*Source!AW566)*Source!I566, 2)</f>
        <v>6.72</v>
      </c>
      <c r="J1428" s="10">
        <f>IF(Source!BC566&lt;&gt; 0, Source!BC566, 1)</f>
        <v>4.33</v>
      </c>
      <c r="K1428" s="26">
        <f>Source!P566</f>
        <v>29.1</v>
      </c>
    </row>
    <row r="1429" spans="1:27" ht="71.25" x14ac:dyDescent="0.2">
      <c r="A1429" s="21" t="str">
        <f>Source!E567</f>
        <v>132,1</v>
      </c>
      <c r="B1429" s="22" t="str">
        <f>Source!F567</f>
        <v>1.3-2-119</v>
      </c>
      <c r="C1429" s="22" t="str">
        <f>Source!G567</f>
        <v>Смеси сухие цементно-песчаные с добавками, гидроизоляционные минеральные для восстановления и защиты бетонных и каменных материалов, марка "Эволит-гидро"</v>
      </c>
      <c r="D1429" s="23" t="str">
        <f>Source!H567</f>
        <v>кг</v>
      </c>
      <c r="E1429" s="10">
        <f>Source!I567</f>
        <v>5382.72</v>
      </c>
      <c r="F1429" s="25">
        <f>Source!AK567</f>
        <v>18.18</v>
      </c>
      <c r="G1429" s="28" t="s">
        <v>3</v>
      </c>
      <c r="H1429" s="10">
        <f>Source!AW567</f>
        <v>1</v>
      </c>
      <c r="I1429" s="26">
        <f>ROUND((Source!AC567*Source!AW567)*Source!I567, 2)+ROUND((Source!AD567*Source!AV567)*Source!I567, 2)+ROUND((Source!AF567*Source!AV567)*Source!I567, 2)</f>
        <v>97857.85</v>
      </c>
      <c r="J1429" s="10">
        <f>IF(Source!BC567&lt;&gt; 0, Source!BC567, 1)</f>
        <v>5.19</v>
      </c>
      <c r="K1429" s="26">
        <f>Source!O567</f>
        <v>507882.23999999999</v>
      </c>
      <c r="Q1429">
        <f>ROUND((Source!DN567/100)*ROUND((Source!AF567*Source!AV567)*Source!I567, 2), 2)</f>
        <v>0</v>
      </c>
      <c r="R1429">
        <f>Source!X567</f>
        <v>0</v>
      </c>
      <c r="S1429">
        <f>ROUND((Source!DO567/100)*ROUND((Source!AF567*Source!AV567)*Source!I567, 2), 2)</f>
        <v>0</v>
      </c>
      <c r="T1429">
        <f>Source!Y567</f>
        <v>0</v>
      </c>
      <c r="U1429">
        <f>ROUND((175/100)*ROUND((Source!AE567*Source!AV567)*Source!I567, 2), 2)</f>
        <v>0</v>
      </c>
      <c r="V1429">
        <f>ROUND((167/100)*ROUND(Source!CS567*Source!I567, 2), 2)</f>
        <v>0</v>
      </c>
      <c r="X1429">
        <f>IF(Source!BI567&lt;=1,I1429, 0)</f>
        <v>97857.85</v>
      </c>
      <c r="Y1429">
        <f>IF(Source!BI567=2,I1429, 0)</f>
        <v>0</v>
      </c>
      <c r="Z1429">
        <f>IF(Source!BI567=3,I1429, 0)</f>
        <v>0</v>
      </c>
      <c r="AA1429">
        <f>IF(Source!BI567=4,I1429, 0)</f>
        <v>0</v>
      </c>
    </row>
    <row r="1430" spans="1:27" ht="14.25" x14ac:dyDescent="0.2">
      <c r="A1430" s="21"/>
      <c r="B1430" s="22"/>
      <c r="C1430" s="22" t="s">
        <v>1040</v>
      </c>
      <c r="D1430" s="23" t="s">
        <v>1041</v>
      </c>
      <c r="E1430" s="10">
        <f>Source!DN566</f>
        <v>91</v>
      </c>
      <c r="F1430" s="25"/>
      <c r="G1430" s="24"/>
      <c r="H1430" s="10"/>
      <c r="I1430" s="26">
        <f>SUM(Q1424:Q1429)</f>
        <v>4665.8999999999996</v>
      </c>
      <c r="J1430" s="10">
        <f>Source!BZ566</f>
        <v>77</v>
      </c>
      <c r="K1430" s="26">
        <f>SUM(R1424:R1429)</f>
        <v>73236.649999999994</v>
      </c>
    </row>
    <row r="1431" spans="1:27" ht="14.25" x14ac:dyDescent="0.2">
      <c r="A1431" s="21"/>
      <c r="B1431" s="22"/>
      <c r="C1431" s="22" t="s">
        <v>1042</v>
      </c>
      <c r="D1431" s="23" t="s">
        <v>1041</v>
      </c>
      <c r="E1431" s="10">
        <f>Source!DO566</f>
        <v>70</v>
      </c>
      <c r="F1431" s="25"/>
      <c r="G1431" s="24"/>
      <c r="H1431" s="10"/>
      <c r="I1431" s="26">
        <f>SUM(S1424:S1430)</f>
        <v>3589.15</v>
      </c>
      <c r="J1431" s="10">
        <f>Source!CA566</f>
        <v>44</v>
      </c>
      <c r="K1431" s="26">
        <f>SUM(T1424:T1430)</f>
        <v>41849.51</v>
      </c>
    </row>
    <row r="1432" spans="1:27" ht="14.25" x14ac:dyDescent="0.2">
      <c r="A1432" s="21"/>
      <c r="B1432" s="22"/>
      <c r="C1432" s="22" t="s">
        <v>1043</v>
      </c>
      <c r="D1432" s="23" t="s">
        <v>1041</v>
      </c>
      <c r="E1432" s="10">
        <f>175</f>
        <v>175</v>
      </c>
      <c r="F1432" s="25"/>
      <c r="G1432" s="24"/>
      <c r="H1432" s="10"/>
      <c r="I1432" s="26">
        <f>SUM(U1424:U1431)</f>
        <v>98</v>
      </c>
      <c r="J1432" s="10">
        <f>167</f>
        <v>167</v>
      </c>
      <c r="K1432" s="26">
        <f>SUM(V1424:V1431)</f>
        <v>93.52</v>
      </c>
    </row>
    <row r="1433" spans="1:27" ht="14.25" x14ac:dyDescent="0.2">
      <c r="A1433" s="21"/>
      <c r="B1433" s="22"/>
      <c r="C1433" s="22" t="s">
        <v>1044</v>
      </c>
      <c r="D1433" s="23" t="s">
        <v>1045</v>
      </c>
      <c r="E1433" s="10">
        <f>Source!AQ566</f>
        <v>2.06</v>
      </c>
      <c r="F1433" s="25"/>
      <c r="G1433" s="24" t="str">
        <f>Source!DI566</f>
        <v/>
      </c>
      <c r="H1433" s="10">
        <f>Source!AV566</f>
        <v>1</v>
      </c>
      <c r="I1433" s="26">
        <f>Source!U566</f>
        <v>461.44</v>
      </c>
      <c r="J1433" s="10"/>
      <c r="K1433" s="26"/>
    </row>
    <row r="1434" spans="1:27" ht="15" x14ac:dyDescent="0.25">
      <c r="A1434" s="30"/>
      <c r="B1434" s="30"/>
      <c r="C1434" s="30"/>
      <c r="D1434" s="30"/>
      <c r="E1434" s="30"/>
      <c r="F1434" s="30"/>
      <c r="G1434" s="30"/>
      <c r="H1434" s="39">
        <f>I1425+I1426+I1428+I1430+I1431+I1432+SUM(I1429:I1429)</f>
        <v>112319.38</v>
      </c>
      <c r="I1434" s="39"/>
      <c r="J1434" s="39">
        <f>K1425+K1426+K1428+K1430+K1431+K1432+SUM(K1429:K1429)</f>
        <v>722140.13</v>
      </c>
      <c r="K1434" s="39"/>
      <c r="O1434" s="29">
        <f>I1425+I1426+I1428+I1430+I1431+I1432+SUM(I1429:I1429)</f>
        <v>112319.38</v>
      </c>
      <c r="P1434" s="29">
        <f>K1425+K1426+K1428+K1430+K1431+K1432+SUM(K1429:K1429)</f>
        <v>722140.13</v>
      </c>
      <c r="X1434">
        <f>IF(Source!BI566&lt;=1,I1425+I1426+I1428+I1430+I1431+I1432-0, 0)</f>
        <v>14461.529999999999</v>
      </c>
      <c r="Y1434">
        <f>IF(Source!BI566=2,I1425+I1426+I1428+I1430+I1431+I1432-0, 0)</f>
        <v>0</v>
      </c>
      <c r="Z1434">
        <f>IF(Source!BI566=3,I1425+I1426+I1428+I1430+I1431+I1432-0, 0)</f>
        <v>0</v>
      </c>
      <c r="AA1434">
        <f>IF(Source!BI566=4,I1425+I1426+I1428+I1430+I1431+I1432,0)</f>
        <v>0</v>
      </c>
    </row>
    <row r="1435" spans="1:27" ht="42.75" x14ac:dyDescent="0.2">
      <c r="A1435" s="21" t="str">
        <f>Source!E568</f>
        <v>133</v>
      </c>
      <c r="B1435" s="22" t="str">
        <f>Source!F568</f>
        <v>3.12-20-1</v>
      </c>
      <c r="C1435" s="22" t="str">
        <f>Source!G568</f>
        <v>Огрунтовка праймером оснований из бетона или раствора под водоизоляционный кровельный ковер</v>
      </c>
      <c r="D1435" s="23" t="str">
        <f>Source!H568</f>
        <v>100 м2 кровли</v>
      </c>
      <c r="E1435" s="10">
        <f>Source!I568</f>
        <v>2.2400000000000002</v>
      </c>
      <c r="F1435" s="25"/>
      <c r="G1435" s="24"/>
      <c r="H1435" s="10"/>
      <c r="I1435" s="26"/>
      <c r="J1435" s="10"/>
      <c r="K1435" s="26"/>
      <c r="Q1435">
        <f>ROUND((Source!DN568/100)*ROUND((Source!AF568*Source!AV568)*Source!I568, 2), 2)</f>
        <v>137.06</v>
      </c>
      <c r="R1435">
        <f>Source!X568</f>
        <v>2200.1999999999998</v>
      </c>
      <c r="S1435">
        <f>ROUND((Source!DO568/100)*ROUND((Source!AF568*Source!AV568)*Source!I568, 2), 2)</f>
        <v>104.11</v>
      </c>
      <c r="T1435">
        <f>Source!Y568</f>
        <v>1075.6500000000001</v>
      </c>
      <c r="U1435">
        <f>ROUND((175/100)*ROUND((Source!AE568*Source!AV568)*Source!I568, 2), 2)</f>
        <v>3.43</v>
      </c>
      <c r="V1435">
        <f>ROUND((167/100)*ROUND(Source!CS568*Source!I568, 2), 2)</f>
        <v>3.27</v>
      </c>
    </row>
    <row r="1436" spans="1:27" ht="14.25" x14ac:dyDescent="0.2">
      <c r="A1436" s="21"/>
      <c r="B1436" s="22"/>
      <c r="C1436" s="22" t="s">
        <v>1036</v>
      </c>
      <c r="D1436" s="23"/>
      <c r="E1436" s="10"/>
      <c r="F1436" s="25">
        <f>Source!AO568</f>
        <v>51.16</v>
      </c>
      <c r="G1436" s="24" t="str">
        <f>Source!DG568</f>
        <v>*1,15</v>
      </c>
      <c r="H1436" s="10">
        <f>Source!AV568</f>
        <v>1</v>
      </c>
      <c r="I1436" s="26">
        <f>ROUND((Source!AF568*Source!AV568)*Source!I568, 2)</f>
        <v>131.79</v>
      </c>
      <c r="J1436" s="10">
        <f>IF(Source!BA568&lt;&gt; 0, Source!BA568, 1)</f>
        <v>18.55</v>
      </c>
      <c r="K1436" s="26">
        <f>Source!S568</f>
        <v>2444.67</v>
      </c>
      <c r="W1436">
        <f>I1436</f>
        <v>131.79</v>
      </c>
    </row>
    <row r="1437" spans="1:27" ht="14.25" x14ac:dyDescent="0.2">
      <c r="A1437" s="21"/>
      <c r="B1437" s="22"/>
      <c r="C1437" s="22" t="s">
        <v>1037</v>
      </c>
      <c r="D1437" s="23"/>
      <c r="E1437" s="10"/>
      <c r="F1437" s="25">
        <f>Source!AM568</f>
        <v>2.98</v>
      </c>
      <c r="G1437" s="24" t="str">
        <f>Source!DE568</f>
        <v>*1,25</v>
      </c>
      <c r="H1437" s="10">
        <f>Source!AV568</f>
        <v>1</v>
      </c>
      <c r="I1437" s="26">
        <f>ROUND((Source!AD568*Source!AV568)*Source!I568, 2)</f>
        <v>8.34</v>
      </c>
      <c r="J1437" s="10">
        <f>IF(Source!BB568&lt;&gt; 0, Source!BB568, 1)</f>
        <v>8.49</v>
      </c>
      <c r="K1437" s="26">
        <f>Source!Q568</f>
        <v>70.84</v>
      </c>
    </row>
    <row r="1438" spans="1:27" ht="14.25" x14ac:dyDescent="0.2">
      <c r="A1438" s="21"/>
      <c r="B1438" s="22"/>
      <c r="C1438" s="22" t="s">
        <v>1038</v>
      </c>
      <c r="D1438" s="23"/>
      <c r="E1438" s="10"/>
      <c r="F1438" s="25">
        <f>Source!AN568</f>
        <v>0.7</v>
      </c>
      <c r="G1438" s="24" t="str">
        <f>Source!DF568</f>
        <v>*1,25</v>
      </c>
      <c r="H1438" s="10">
        <f>Source!AV568</f>
        <v>1</v>
      </c>
      <c r="I1438" s="27">
        <f>ROUND((Source!AE568*Source!AV568)*Source!I568, 2)</f>
        <v>1.96</v>
      </c>
      <c r="J1438" s="10">
        <f>IF(Source!BS568&lt;&gt; 0, Source!BS568, 1)</f>
        <v>1</v>
      </c>
      <c r="K1438" s="27">
        <f>Source!R568</f>
        <v>1.96</v>
      </c>
      <c r="W1438">
        <f>I1438</f>
        <v>1.96</v>
      </c>
    </row>
    <row r="1439" spans="1:27" ht="14.25" x14ac:dyDescent="0.2">
      <c r="A1439" s="21"/>
      <c r="B1439" s="22"/>
      <c r="C1439" s="22" t="s">
        <v>1039</v>
      </c>
      <c r="D1439" s="23"/>
      <c r="E1439" s="10"/>
      <c r="F1439" s="25">
        <f>Source!AL568</f>
        <v>1206.02</v>
      </c>
      <c r="G1439" s="24" t="str">
        <f>Source!DD568</f>
        <v/>
      </c>
      <c r="H1439" s="10">
        <f>Source!AW568</f>
        <v>1</v>
      </c>
      <c r="I1439" s="26">
        <f>ROUND((Source!AC568*Source!AW568)*Source!I568, 2)</f>
        <v>2701.48</v>
      </c>
      <c r="J1439" s="10">
        <f>IF(Source!BC568&lt;&gt; 0, Source!BC568, 1)</f>
        <v>1.43</v>
      </c>
      <c r="K1439" s="26">
        <f>Source!P568</f>
        <v>3863.12</v>
      </c>
    </row>
    <row r="1440" spans="1:27" ht="14.25" x14ac:dyDescent="0.2">
      <c r="A1440" s="21"/>
      <c r="B1440" s="22"/>
      <c r="C1440" s="22" t="s">
        <v>1040</v>
      </c>
      <c r="D1440" s="23" t="s">
        <v>1041</v>
      </c>
      <c r="E1440" s="10">
        <f>Source!DN568</f>
        <v>104</v>
      </c>
      <c r="F1440" s="25"/>
      <c r="G1440" s="24"/>
      <c r="H1440" s="10"/>
      <c r="I1440" s="26">
        <f>SUM(Q1435:Q1439)</f>
        <v>137.06</v>
      </c>
      <c r="J1440" s="10">
        <f>Source!BZ568</f>
        <v>90</v>
      </c>
      <c r="K1440" s="26">
        <f>SUM(R1435:R1439)</f>
        <v>2200.1999999999998</v>
      </c>
    </row>
    <row r="1441" spans="1:27" ht="14.25" x14ac:dyDescent="0.2">
      <c r="A1441" s="21"/>
      <c r="B1441" s="22"/>
      <c r="C1441" s="22" t="s">
        <v>1042</v>
      </c>
      <c r="D1441" s="23" t="s">
        <v>1041</v>
      </c>
      <c r="E1441" s="10">
        <f>Source!DO568</f>
        <v>79</v>
      </c>
      <c r="F1441" s="25"/>
      <c r="G1441" s="24"/>
      <c r="H1441" s="10"/>
      <c r="I1441" s="26">
        <f>SUM(S1435:S1440)</f>
        <v>104.11</v>
      </c>
      <c r="J1441" s="10">
        <f>Source!CA568</f>
        <v>44</v>
      </c>
      <c r="K1441" s="26">
        <f>SUM(T1435:T1440)</f>
        <v>1075.6500000000001</v>
      </c>
    </row>
    <row r="1442" spans="1:27" ht="14.25" x14ac:dyDescent="0.2">
      <c r="A1442" s="21"/>
      <c r="B1442" s="22"/>
      <c r="C1442" s="22" t="s">
        <v>1043</v>
      </c>
      <c r="D1442" s="23" t="s">
        <v>1041</v>
      </c>
      <c r="E1442" s="10">
        <f>175</f>
        <v>175</v>
      </c>
      <c r="F1442" s="25"/>
      <c r="G1442" s="24"/>
      <c r="H1442" s="10"/>
      <c r="I1442" s="26">
        <f>SUM(U1435:U1441)</f>
        <v>3.43</v>
      </c>
      <c r="J1442" s="10">
        <f>167</f>
        <v>167</v>
      </c>
      <c r="K1442" s="26">
        <f>SUM(V1435:V1441)</f>
        <v>3.27</v>
      </c>
    </row>
    <row r="1443" spans="1:27" ht="14.25" x14ac:dyDescent="0.2">
      <c r="A1443" s="21"/>
      <c r="B1443" s="22"/>
      <c r="C1443" s="22" t="s">
        <v>1044</v>
      </c>
      <c r="D1443" s="23" t="s">
        <v>1045</v>
      </c>
      <c r="E1443" s="10">
        <f>Source!AQ568</f>
        <v>4.46</v>
      </c>
      <c r="F1443" s="25"/>
      <c r="G1443" s="24" t="str">
        <f>Source!DI568</f>
        <v>*1,15</v>
      </c>
      <c r="H1443" s="10">
        <f>Source!AV568</f>
        <v>1</v>
      </c>
      <c r="I1443" s="26">
        <f>Source!U568</f>
        <v>11.488960000000001</v>
      </c>
      <c r="J1443" s="10"/>
      <c r="K1443" s="26"/>
    </row>
    <row r="1444" spans="1:27" ht="15" x14ac:dyDescent="0.25">
      <c r="A1444" s="30"/>
      <c r="B1444" s="30"/>
      <c r="C1444" s="30"/>
      <c r="D1444" s="30"/>
      <c r="E1444" s="30"/>
      <c r="F1444" s="30"/>
      <c r="G1444" s="30"/>
      <c r="H1444" s="39">
        <f>I1436+I1437+I1439+I1440+I1441+I1442</f>
        <v>3086.21</v>
      </c>
      <c r="I1444" s="39"/>
      <c r="J1444" s="39">
        <f>K1436+K1437+K1439+K1440+K1441+K1442</f>
        <v>9657.75</v>
      </c>
      <c r="K1444" s="39"/>
      <c r="O1444" s="29">
        <f>I1436+I1437+I1439+I1440+I1441+I1442</f>
        <v>3086.21</v>
      </c>
      <c r="P1444" s="29">
        <f>K1436+K1437+K1439+K1440+K1441+K1442</f>
        <v>9657.75</v>
      </c>
      <c r="X1444">
        <f>IF(Source!BI568&lt;=1,I1436+I1437+I1439+I1440+I1441+I1442-0, 0)</f>
        <v>3086.21</v>
      </c>
      <c r="Y1444">
        <f>IF(Source!BI568=2,I1436+I1437+I1439+I1440+I1441+I1442-0, 0)</f>
        <v>0</v>
      </c>
      <c r="Z1444">
        <f>IF(Source!BI568=3,I1436+I1437+I1439+I1440+I1441+I1442-0, 0)</f>
        <v>0</v>
      </c>
      <c r="AA1444">
        <f>IF(Source!BI568=4,I1436+I1437+I1439+I1440+I1441+I1442,0)</f>
        <v>0</v>
      </c>
    </row>
    <row r="1445" spans="1:27" ht="71.25" x14ac:dyDescent="0.2">
      <c r="A1445" s="21" t="str">
        <f>Source!E569</f>
        <v>134</v>
      </c>
      <c r="B1445" s="22" t="str">
        <f>Source!F569</f>
        <v>3.11-4-3</v>
      </c>
      <c r="C1445" s="22" t="str">
        <f>Source!G569</f>
        <v>Устройство первого слоя оклеечной гидроизоляции рулонными материалами на мастике резино-битумной</v>
      </c>
      <c r="D1445" s="23" t="str">
        <f>Source!H569</f>
        <v>100 м2 изолируемой поверхности</v>
      </c>
      <c r="E1445" s="10">
        <f>Source!I569</f>
        <v>2.2400000000000002</v>
      </c>
      <c r="F1445" s="25"/>
      <c r="G1445" s="24"/>
      <c r="H1445" s="10"/>
      <c r="I1445" s="26"/>
      <c r="J1445" s="10"/>
      <c r="K1445" s="26"/>
      <c r="Q1445">
        <f>ROUND((Source!DN569/100)*ROUND((Source!AF569*Source!AV569)*Source!I569, 2), 2)</f>
        <v>882.16</v>
      </c>
      <c r="R1445">
        <f>Source!X569</f>
        <v>14161.12</v>
      </c>
      <c r="S1445">
        <f>ROUND((Source!DO569/100)*ROUND((Source!AF569*Source!AV569)*Source!I569, 2), 2)</f>
        <v>593.76</v>
      </c>
      <c r="T1445">
        <f>Source!Y569</f>
        <v>6923.22</v>
      </c>
      <c r="U1445">
        <f>ROUND((175/100)*ROUND((Source!AE569*Source!AV569)*Source!I569, 2), 2)</f>
        <v>53.66</v>
      </c>
      <c r="V1445">
        <f>ROUND((167/100)*ROUND(Source!CS569*Source!I569, 2), 2)</f>
        <v>51.2</v>
      </c>
    </row>
    <row r="1446" spans="1:27" ht="14.25" x14ac:dyDescent="0.2">
      <c r="A1446" s="21"/>
      <c r="B1446" s="22"/>
      <c r="C1446" s="22" t="s">
        <v>1036</v>
      </c>
      <c r="D1446" s="23"/>
      <c r="E1446" s="10"/>
      <c r="F1446" s="25">
        <f>Source!AO569</f>
        <v>329.28</v>
      </c>
      <c r="G1446" s="24" t="str">
        <f>Source!DG569</f>
        <v>*1,15</v>
      </c>
      <c r="H1446" s="10">
        <f>Source!AV569</f>
        <v>1</v>
      </c>
      <c r="I1446" s="26">
        <f>ROUND((Source!AF569*Source!AV569)*Source!I569, 2)</f>
        <v>848.23</v>
      </c>
      <c r="J1446" s="10">
        <f>IF(Source!BA569&lt;&gt; 0, Source!BA569, 1)</f>
        <v>18.55</v>
      </c>
      <c r="K1446" s="26">
        <f>Source!S569</f>
        <v>15734.58</v>
      </c>
      <c r="W1446">
        <f>I1446</f>
        <v>848.23</v>
      </c>
    </row>
    <row r="1447" spans="1:27" ht="14.25" x14ac:dyDescent="0.2">
      <c r="A1447" s="21"/>
      <c r="B1447" s="22"/>
      <c r="C1447" s="22" t="s">
        <v>1037</v>
      </c>
      <c r="D1447" s="23"/>
      <c r="E1447" s="10"/>
      <c r="F1447" s="25">
        <f>Source!AM569</f>
        <v>128.18</v>
      </c>
      <c r="G1447" s="24" t="str">
        <f>Source!DE569</f>
        <v>*1,25</v>
      </c>
      <c r="H1447" s="10">
        <f>Source!AV569</f>
        <v>1</v>
      </c>
      <c r="I1447" s="26">
        <f>ROUND((Source!AD569*Source!AV569)*Source!I569, 2)</f>
        <v>358.9</v>
      </c>
      <c r="J1447" s="10">
        <f>IF(Source!BB569&lt;&gt; 0, Source!BB569, 1)</f>
        <v>6.53</v>
      </c>
      <c r="K1447" s="26">
        <f>Source!Q569</f>
        <v>2343.64</v>
      </c>
    </row>
    <row r="1448" spans="1:27" ht="14.25" x14ac:dyDescent="0.2">
      <c r="A1448" s="21"/>
      <c r="B1448" s="22"/>
      <c r="C1448" s="22" t="s">
        <v>1038</v>
      </c>
      <c r="D1448" s="23"/>
      <c r="E1448" s="10"/>
      <c r="F1448" s="25">
        <f>Source!AN569</f>
        <v>10.95</v>
      </c>
      <c r="G1448" s="24" t="str">
        <f>Source!DF569</f>
        <v>*1,25</v>
      </c>
      <c r="H1448" s="10">
        <f>Source!AV569</f>
        <v>1</v>
      </c>
      <c r="I1448" s="27">
        <f>ROUND((Source!AE569*Source!AV569)*Source!I569, 2)</f>
        <v>30.66</v>
      </c>
      <c r="J1448" s="10">
        <f>IF(Source!BS569&lt;&gt; 0, Source!BS569, 1)</f>
        <v>1</v>
      </c>
      <c r="K1448" s="27">
        <f>Source!R569</f>
        <v>30.66</v>
      </c>
      <c r="W1448">
        <f>I1448</f>
        <v>30.66</v>
      </c>
    </row>
    <row r="1449" spans="1:27" ht="14.25" x14ac:dyDescent="0.2">
      <c r="A1449" s="21"/>
      <c r="B1449" s="22"/>
      <c r="C1449" s="22" t="s">
        <v>1039</v>
      </c>
      <c r="D1449" s="23"/>
      <c r="E1449" s="10"/>
      <c r="F1449" s="25">
        <f>Source!AL569</f>
        <v>5595.58</v>
      </c>
      <c r="G1449" s="24" t="str">
        <f>Source!DD569</f>
        <v/>
      </c>
      <c r="H1449" s="10">
        <f>Source!AW569</f>
        <v>1</v>
      </c>
      <c r="I1449" s="26">
        <f>ROUND((Source!AC569*Source!AW569)*Source!I569, 2)</f>
        <v>12534.1</v>
      </c>
      <c r="J1449" s="10">
        <f>IF(Source!BC569&lt;&gt; 0, Source!BC569, 1)</f>
        <v>2.38</v>
      </c>
      <c r="K1449" s="26">
        <f>Source!P569</f>
        <v>29831.16</v>
      </c>
    </row>
    <row r="1450" spans="1:27" ht="57" x14ac:dyDescent="0.2">
      <c r="A1450" s="21" t="str">
        <f>Source!E570</f>
        <v>134,1</v>
      </c>
      <c r="B1450" s="22" t="str">
        <f>Source!F570</f>
        <v>1.1-1-2175</v>
      </c>
      <c r="C1450" s="22" t="str">
        <f>Source!G570</f>
        <v>Материал рулонный кровельный и гидроизоляционный наплавляемый битумно-полимерный, типа "Техноэласт ТЕРМО ЭПП"</v>
      </c>
      <c r="D1450" s="23" t="str">
        <f>Source!H570</f>
        <v>м2</v>
      </c>
      <c r="E1450" s="10">
        <f>Source!I570</f>
        <v>250.88</v>
      </c>
      <c r="F1450" s="25">
        <f>Source!AK570</f>
        <v>35.75</v>
      </c>
      <c r="G1450" s="28" t="s">
        <v>3</v>
      </c>
      <c r="H1450" s="10">
        <f>Source!AW570</f>
        <v>1</v>
      </c>
      <c r="I1450" s="26">
        <f>ROUND((Source!AC570*Source!AW570)*Source!I570, 2)+ROUND((Source!AD570*Source!AV570)*Source!I570, 2)+ROUND((Source!AF570*Source!AV570)*Source!I570, 2)</f>
        <v>8968.9599999999991</v>
      </c>
      <c r="J1450" s="10">
        <f>IF(Source!BC570&lt;&gt; 0, Source!BC570, 1)</f>
        <v>4.0599999999999996</v>
      </c>
      <c r="K1450" s="26">
        <f>Source!O570</f>
        <v>36413.980000000003</v>
      </c>
      <c r="Q1450">
        <f>ROUND((Source!DN570/100)*ROUND((Source!AF570*Source!AV570)*Source!I570, 2), 2)</f>
        <v>0</v>
      </c>
      <c r="R1450">
        <f>Source!X570</f>
        <v>0</v>
      </c>
      <c r="S1450">
        <f>ROUND((Source!DO570/100)*ROUND((Source!AF570*Source!AV570)*Source!I570, 2), 2)</f>
        <v>0</v>
      </c>
      <c r="T1450">
        <f>Source!Y570</f>
        <v>0</v>
      </c>
      <c r="U1450">
        <f>ROUND((175/100)*ROUND((Source!AE570*Source!AV570)*Source!I570, 2), 2)</f>
        <v>0</v>
      </c>
      <c r="V1450">
        <f>ROUND((167/100)*ROUND(Source!CS570*Source!I570, 2), 2)</f>
        <v>0</v>
      </c>
      <c r="X1450">
        <f>IF(Source!BI570&lt;=1,I1450, 0)</f>
        <v>8968.9599999999991</v>
      </c>
      <c r="Y1450">
        <f>IF(Source!BI570=2,I1450, 0)</f>
        <v>0</v>
      </c>
      <c r="Z1450">
        <f>IF(Source!BI570=3,I1450, 0)</f>
        <v>0</v>
      </c>
      <c r="AA1450">
        <f>IF(Source!BI570=4,I1450, 0)</f>
        <v>0</v>
      </c>
    </row>
    <row r="1451" spans="1:27" ht="14.25" x14ac:dyDescent="0.2">
      <c r="A1451" s="21"/>
      <c r="B1451" s="22"/>
      <c r="C1451" s="22" t="s">
        <v>1040</v>
      </c>
      <c r="D1451" s="23" t="s">
        <v>1041</v>
      </c>
      <c r="E1451" s="10">
        <f>Source!DN569</f>
        <v>104</v>
      </c>
      <c r="F1451" s="25"/>
      <c r="G1451" s="24"/>
      <c r="H1451" s="10"/>
      <c r="I1451" s="26">
        <f>SUM(Q1445:Q1450)</f>
        <v>882.16</v>
      </c>
      <c r="J1451" s="10">
        <f>Source!BZ569</f>
        <v>90</v>
      </c>
      <c r="K1451" s="26">
        <f>SUM(R1445:R1450)</f>
        <v>14161.12</v>
      </c>
    </row>
    <row r="1452" spans="1:27" ht="14.25" x14ac:dyDescent="0.2">
      <c r="A1452" s="21"/>
      <c r="B1452" s="22"/>
      <c r="C1452" s="22" t="s">
        <v>1042</v>
      </c>
      <c r="D1452" s="23" t="s">
        <v>1041</v>
      </c>
      <c r="E1452" s="10">
        <f>Source!DO569</f>
        <v>70</v>
      </c>
      <c r="F1452" s="25"/>
      <c r="G1452" s="24"/>
      <c r="H1452" s="10"/>
      <c r="I1452" s="26">
        <f>SUM(S1445:S1451)</f>
        <v>593.76</v>
      </c>
      <c r="J1452" s="10">
        <f>Source!CA569</f>
        <v>44</v>
      </c>
      <c r="K1452" s="26">
        <f>SUM(T1445:T1451)</f>
        <v>6923.22</v>
      </c>
    </row>
    <row r="1453" spans="1:27" ht="14.25" x14ac:dyDescent="0.2">
      <c r="A1453" s="21"/>
      <c r="B1453" s="22"/>
      <c r="C1453" s="22" t="s">
        <v>1043</v>
      </c>
      <c r="D1453" s="23" t="s">
        <v>1041</v>
      </c>
      <c r="E1453" s="10">
        <f>175</f>
        <v>175</v>
      </c>
      <c r="F1453" s="25"/>
      <c r="G1453" s="24"/>
      <c r="H1453" s="10"/>
      <c r="I1453" s="26">
        <f>SUM(U1445:U1452)</f>
        <v>53.66</v>
      </c>
      <c r="J1453" s="10">
        <f>167</f>
        <v>167</v>
      </c>
      <c r="K1453" s="26">
        <f>SUM(V1445:V1452)</f>
        <v>51.2</v>
      </c>
    </row>
    <row r="1454" spans="1:27" ht="14.25" x14ac:dyDescent="0.2">
      <c r="A1454" s="21"/>
      <c r="B1454" s="22"/>
      <c r="C1454" s="22" t="s">
        <v>1044</v>
      </c>
      <c r="D1454" s="23" t="s">
        <v>1045</v>
      </c>
      <c r="E1454" s="10">
        <f>Source!AQ569</f>
        <v>28</v>
      </c>
      <c r="F1454" s="25"/>
      <c r="G1454" s="24" t="str">
        <f>Source!DI569</f>
        <v>*1,15</v>
      </c>
      <c r="H1454" s="10">
        <f>Source!AV569</f>
        <v>1</v>
      </c>
      <c r="I1454" s="26">
        <f>Source!U569</f>
        <v>72.128</v>
      </c>
      <c r="J1454" s="10"/>
      <c r="K1454" s="26"/>
    </row>
    <row r="1455" spans="1:27" ht="15" x14ac:dyDescent="0.25">
      <c r="A1455" s="30"/>
      <c r="B1455" s="30"/>
      <c r="C1455" s="30"/>
      <c r="D1455" s="30"/>
      <c r="E1455" s="30"/>
      <c r="F1455" s="30"/>
      <c r="G1455" s="30"/>
      <c r="H1455" s="39">
        <f>I1446+I1447+I1449+I1451+I1452+I1453+SUM(I1450:I1450)</f>
        <v>24239.769999999997</v>
      </c>
      <c r="I1455" s="39"/>
      <c r="J1455" s="39">
        <f>K1446+K1447+K1449+K1451+K1452+K1453+SUM(K1450:K1450)</f>
        <v>105458.9</v>
      </c>
      <c r="K1455" s="39"/>
      <c r="O1455" s="29">
        <f>I1446+I1447+I1449+I1451+I1452+I1453+SUM(I1450:I1450)</f>
        <v>24239.769999999997</v>
      </c>
      <c r="P1455" s="29">
        <f>K1446+K1447+K1449+K1451+K1452+K1453+SUM(K1450:K1450)</f>
        <v>105458.9</v>
      </c>
      <c r="X1455">
        <f>IF(Source!BI569&lt;=1,I1446+I1447+I1449+I1451+I1452+I1453-0, 0)</f>
        <v>15270.81</v>
      </c>
      <c r="Y1455">
        <f>IF(Source!BI569=2,I1446+I1447+I1449+I1451+I1452+I1453-0, 0)</f>
        <v>0</v>
      </c>
      <c r="Z1455">
        <f>IF(Source!BI569=3,I1446+I1447+I1449+I1451+I1452+I1453-0, 0)</f>
        <v>0</v>
      </c>
      <c r="AA1455">
        <f>IF(Source!BI569=4,I1446+I1447+I1449+I1451+I1452+I1453,0)</f>
        <v>0</v>
      </c>
    </row>
    <row r="1456" spans="1:27" ht="71.25" x14ac:dyDescent="0.2">
      <c r="A1456" s="21" t="str">
        <f>Source!E571</f>
        <v>135</v>
      </c>
      <c r="B1456" s="22" t="str">
        <f>Source!F571</f>
        <v>3.11-4-4</v>
      </c>
      <c r="C1456" s="22" t="str">
        <f>Source!G571</f>
        <v>Добавляется на каждый последующий слой к позиции 3.11-4-3</v>
      </c>
      <c r="D1456" s="23" t="str">
        <f>Source!H571</f>
        <v>100 м2 изолируемой поверхности</v>
      </c>
      <c r="E1456" s="10">
        <f>Source!I571</f>
        <v>2.2400000000000002</v>
      </c>
      <c r="F1456" s="25"/>
      <c r="G1456" s="24"/>
      <c r="H1456" s="10"/>
      <c r="I1456" s="26"/>
      <c r="J1456" s="10"/>
      <c r="K1456" s="26"/>
      <c r="Q1456">
        <f>ROUND((Source!DN571/100)*ROUND((Source!AF571*Source!AV571)*Source!I571, 2), 2)</f>
        <v>693.12</v>
      </c>
      <c r="R1456">
        <f>Source!X571</f>
        <v>11126.59</v>
      </c>
      <c r="S1456">
        <f>ROUND((Source!DO571/100)*ROUND((Source!AF571*Source!AV571)*Source!I571, 2), 2)</f>
        <v>466.52</v>
      </c>
      <c r="T1456">
        <f>Source!Y571</f>
        <v>5439.67</v>
      </c>
      <c r="U1456">
        <f>ROUND((175/100)*ROUND((Source!AE571*Source!AV571)*Source!I571, 2), 2)</f>
        <v>36.75</v>
      </c>
      <c r="V1456">
        <f>ROUND((167/100)*ROUND(Source!CS571*Source!I571, 2), 2)</f>
        <v>35.07</v>
      </c>
    </row>
    <row r="1457" spans="1:27" ht="14.25" x14ac:dyDescent="0.2">
      <c r="A1457" s="21"/>
      <c r="B1457" s="22"/>
      <c r="C1457" s="22" t="s">
        <v>1036</v>
      </c>
      <c r="D1457" s="23"/>
      <c r="E1457" s="10"/>
      <c r="F1457" s="25">
        <f>Source!AO571</f>
        <v>258.72000000000003</v>
      </c>
      <c r="G1457" s="24" t="str">
        <f>Source!DG571</f>
        <v>*1,15</v>
      </c>
      <c r="H1457" s="10">
        <f>Source!AV571</f>
        <v>1</v>
      </c>
      <c r="I1457" s="26">
        <f>ROUND((Source!AF571*Source!AV571)*Source!I571, 2)</f>
        <v>666.46</v>
      </c>
      <c r="J1457" s="10">
        <f>IF(Source!BA571&lt;&gt; 0, Source!BA571, 1)</f>
        <v>18.55</v>
      </c>
      <c r="K1457" s="26">
        <f>Source!S571</f>
        <v>12362.88</v>
      </c>
      <c r="W1457">
        <f>I1457</f>
        <v>666.46</v>
      </c>
    </row>
    <row r="1458" spans="1:27" ht="14.25" x14ac:dyDescent="0.2">
      <c r="A1458" s="21"/>
      <c r="B1458" s="22"/>
      <c r="C1458" s="22" t="s">
        <v>1037</v>
      </c>
      <c r="D1458" s="23"/>
      <c r="E1458" s="10"/>
      <c r="F1458" s="25">
        <f>Source!AM571</f>
        <v>84.4</v>
      </c>
      <c r="G1458" s="24" t="str">
        <f>Source!DE571</f>
        <v>*1,25</v>
      </c>
      <c r="H1458" s="10">
        <f>Source!AV571</f>
        <v>1</v>
      </c>
      <c r="I1458" s="26">
        <f>ROUND((Source!AD571*Source!AV571)*Source!I571, 2)</f>
        <v>236.32</v>
      </c>
      <c r="J1458" s="10">
        <f>IF(Source!BB571&lt;&gt; 0, Source!BB571, 1)</f>
        <v>6.58</v>
      </c>
      <c r="K1458" s="26">
        <f>Source!Q571</f>
        <v>1554.99</v>
      </c>
    </row>
    <row r="1459" spans="1:27" ht="14.25" x14ac:dyDescent="0.2">
      <c r="A1459" s="21"/>
      <c r="B1459" s="22"/>
      <c r="C1459" s="22" t="s">
        <v>1038</v>
      </c>
      <c r="D1459" s="23"/>
      <c r="E1459" s="10"/>
      <c r="F1459" s="25">
        <f>Source!AN571</f>
        <v>7.5</v>
      </c>
      <c r="G1459" s="24" t="str">
        <f>Source!DF571</f>
        <v>*1,25</v>
      </c>
      <c r="H1459" s="10">
        <f>Source!AV571</f>
        <v>1</v>
      </c>
      <c r="I1459" s="27">
        <f>ROUND((Source!AE571*Source!AV571)*Source!I571, 2)</f>
        <v>21</v>
      </c>
      <c r="J1459" s="10">
        <f>IF(Source!BS571&lt;&gt; 0, Source!BS571, 1)</f>
        <v>1</v>
      </c>
      <c r="K1459" s="27">
        <f>Source!R571</f>
        <v>21</v>
      </c>
      <c r="W1459">
        <f>I1459</f>
        <v>21</v>
      </c>
    </row>
    <row r="1460" spans="1:27" ht="14.25" x14ac:dyDescent="0.2">
      <c r="A1460" s="21"/>
      <c r="B1460" s="22"/>
      <c r="C1460" s="22" t="s">
        <v>1039</v>
      </c>
      <c r="D1460" s="23"/>
      <c r="E1460" s="10"/>
      <c r="F1460" s="25">
        <f>Source!AL571</f>
        <v>3175</v>
      </c>
      <c r="G1460" s="24" t="str">
        <f>Source!DD571</f>
        <v/>
      </c>
      <c r="H1460" s="10">
        <f>Source!AW571</f>
        <v>1</v>
      </c>
      <c r="I1460" s="26">
        <f>ROUND((Source!AC571*Source!AW571)*Source!I571, 2)</f>
        <v>7112</v>
      </c>
      <c r="J1460" s="10">
        <f>IF(Source!BC571&lt;&gt; 0, Source!BC571, 1)</f>
        <v>2.76</v>
      </c>
      <c r="K1460" s="26">
        <f>Source!P571</f>
        <v>19629.12</v>
      </c>
    </row>
    <row r="1461" spans="1:27" ht="57" x14ac:dyDescent="0.2">
      <c r="A1461" s="21" t="str">
        <f>Source!E572</f>
        <v>135,1</v>
      </c>
      <c r="B1461" s="22" t="str">
        <f>Source!F572</f>
        <v>1.1-1-2175</v>
      </c>
      <c r="C1461" s="22" t="str">
        <f>Source!G572</f>
        <v>Материал рулонный кровельный и гидроизоляционный наплавляемый битумно-полимерный, типа "Техноэласт ТЕРМО ЭПП"</v>
      </c>
      <c r="D1461" s="23" t="str">
        <f>Source!H572</f>
        <v>м2</v>
      </c>
      <c r="E1461" s="10">
        <f>Source!I572</f>
        <v>250.88</v>
      </c>
      <c r="F1461" s="25">
        <f>Source!AK572</f>
        <v>35.75</v>
      </c>
      <c r="G1461" s="28" t="s">
        <v>3</v>
      </c>
      <c r="H1461" s="10">
        <f>Source!AW572</f>
        <v>1</v>
      </c>
      <c r="I1461" s="26">
        <f>ROUND((Source!AC572*Source!AW572)*Source!I572, 2)+ROUND((Source!AD572*Source!AV572)*Source!I572, 2)+ROUND((Source!AF572*Source!AV572)*Source!I572, 2)</f>
        <v>8968.9599999999991</v>
      </c>
      <c r="J1461" s="10">
        <f>IF(Source!BC572&lt;&gt; 0, Source!BC572, 1)</f>
        <v>4.0599999999999996</v>
      </c>
      <c r="K1461" s="26">
        <f>Source!O572</f>
        <v>36413.980000000003</v>
      </c>
      <c r="Q1461">
        <f>ROUND((Source!DN572/100)*ROUND((Source!AF572*Source!AV572)*Source!I572, 2), 2)</f>
        <v>0</v>
      </c>
      <c r="R1461">
        <f>Source!X572</f>
        <v>0</v>
      </c>
      <c r="S1461">
        <f>ROUND((Source!DO572/100)*ROUND((Source!AF572*Source!AV572)*Source!I572, 2), 2)</f>
        <v>0</v>
      </c>
      <c r="T1461">
        <f>Source!Y572</f>
        <v>0</v>
      </c>
      <c r="U1461">
        <f>ROUND((175/100)*ROUND((Source!AE572*Source!AV572)*Source!I572, 2), 2)</f>
        <v>0</v>
      </c>
      <c r="V1461">
        <f>ROUND((167/100)*ROUND(Source!CS572*Source!I572, 2), 2)</f>
        <v>0</v>
      </c>
      <c r="X1461">
        <f>IF(Source!BI572&lt;=1,I1461, 0)</f>
        <v>8968.9599999999991</v>
      </c>
      <c r="Y1461">
        <f>IF(Source!BI572=2,I1461, 0)</f>
        <v>0</v>
      </c>
      <c r="Z1461">
        <f>IF(Source!BI572=3,I1461, 0)</f>
        <v>0</v>
      </c>
      <c r="AA1461">
        <f>IF(Source!BI572=4,I1461, 0)</f>
        <v>0</v>
      </c>
    </row>
    <row r="1462" spans="1:27" ht="14.25" x14ac:dyDescent="0.2">
      <c r="A1462" s="21"/>
      <c r="B1462" s="22"/>
      <c r="C1462" s="22" t="s">
        <v>1040</v>
      </c>
      <c r="D1462" s="23" t="s">
        <v>1041</v>
      </c>
      <c r="E1462" s="10">
        <f>Source!DN571</f>
        <v>104</v>
      </c>
      <c r="F1462" s="25"/>
      <c r="G1462" s="24"/>
      <c r="H1462" s="10"/>
      <c r="I1462" s="26">
        <f>SUM(Q1456:Q1461)</f>
        <v>693.12</v>
      </c>
      <c r="J1462" s="10">
        <f>Source!BZ571</f>
        <v>90</v>
      </c>
      <c r="K1462" s="26">
        <f>SUM(R1456:R1461)</f>
        <v>11126.59</v>
      </c>
    </row>
    <row r="1463" spans="1:27" ht="14.25" x14ac:dyDescent="0.2">
      <c r="A1463" s="21"/>
      <c r="B1463" s="22"/>
      <c r="C1463" s="22" t="s">
        <v>1042</v>
      </c>
      <c r="D1463" s="23" t="s">
        <v>1041</v>
      </c>
      <c r="E1463" s="10">
        <f>Source!DO571</f>
        <v>70</v>
      </c>
      <c r="F1463" s="25"/>
      <c r="G1463" s="24"/>
      <c r="H1463" s="10"/>
      <c r="I1463" s="26">
        <f>SUM(S1456:S1462)</f>
        <v>466.52</v>
      </c>
      <c r="J1463" s="10">
        <f>Source!CA571</f>
        <v>44</v>
      </c>
      <c r="K1463" s="26">
        <f>SUM(T1456:T1462)</f>
        <v>5439.67</v>
      </c>
    </row>
    <row r="1464" spans="1:27" ht="14.25" x14ac:dyDescent="0.2">
      <c r="A1464" s="21"/>
      <c r="B1464" s="22"/>
      <c r="C1464" s="22" t="s">
        <v>1043</v>
      </c>
      <c r="D1464" s="23" t="s">
        <v>1041</v>
      </c>
      <c r="E1464" s="10">
        <f>175</f>
        <v>175</v>
      </c>
      <c r="F1464" s="25"/>
      <c r="G1464" s="24"/>
      <c r="H1464" s="10"/>
      <c r="I1464" s="26">
        <f>SUM(U1456:U1463)</f>
        <v>36.75</v>
      </c>
      <c r="J1464" s="10">
        <f>167</f>
        <v>167</v>
      </c>
      <c r="K1464" s="26">
        <f>SUM(V1456:V1463)</f>
        <v>35.07</v>
      </c>
    </row>
    <row r="1465" spans="1:27" ht="14.25" x14ac:dyDescent="0.2">
      <c r="A1465" s="21"/>
      <c r="B1465" s="22"/>
      <c r="C1465" s="22" t="s">
        <v>1044</v>
      </c>
      <c r="D1465" s="23" t="s">
        <v>1045</v>
      </c>
      <c r="E1465" s="10">
        <f>Source!AQ571</f>
        <v>22</v>
      </c>
      <c r="F1465" s="25"/>
      <c r="G1465" s="24" t="str">
        <f>Source!DI571</f>
        <v>*1,15</v>
      </c>
      <c r="H1465" s="10">
        <f>Source!AV571</f>
        <v>1</v>
      </c>
      <c r="I1465" s="26">
        <f>Source!U571</f>
        <v>56.671999999999997</v>
      </c>
      <c r="J1465" s="10"/>
      <c r="K1465" s="26"/>
    </row>
    <row r="1466" spans="1:27" ht="15" x14ac:dyDescent="0.25">
      <c r="A1466" s="30"/>
      <c r="B1466" s="30"/>
      <c r="C1466" s="30"/>
      <c r="D1466" s="30"/>
      <c r="E1466" s="30"/>
      <c r="F1466" s="30"/>
      <c r="G1466" s="30"/>
      <c r="H1466" s="39">
        <f>I1457+I1458+I1460+I1462+I1463+I1464+SUM(I1461:I1461)</f>
        <v>18180.129999999997</v>
      </c>
      <c r="I1466" s="39"/>
      <c r="J1466" s="39">
        <f>K1457+K1458+K1460+K1462+K1463+K1464+SUM(K1461:K1461)</f>
        <v>86562.3</v>
      </c>
      <c r="K1466" s="39"/>
      <c r="O1466" s="29">
        <f>I1457+I1458+I1460+I1462+I1463+I1464+SUM(I1461:I1461)</f>
        <v>18180.129999999997</v>
      </c>
      <c r="P1466" s="29">
        <f>K1457+K1458+K1460+K1462+K1463+K1464+SUM(K1461:K1461)</f>
        <v>86562.3</v>
      </c>
      <c r="X1466">
        <f>IF(Source!BI571&lt;=1,I1457+I1458+I1460+I1462+I1463+I1464-0, 0)</f>
        <v>9211.17</v>
      </c>
      <c r="Y1466">
        <f>IF(Source!BI571=2,I1457+I1458+I1460+I1462+I1463+I1464-0, 0)</f>
        <v>0</v>
      </c>
      <c r="Z1466">
        <f>IF(Source!BI571=3,I1457+I1458+I1460+I1462+I1463+I1464-0, 0)</f>
        <v>0</v>
      </c>
      <c r="AA1466">
        <f>IF(Source!BI571=4,I1457+I1458+I1460+I1462+I1463+I1464,0)</f>
        <v>0</v>
      </c>
    </row>
    <row r="1468" spans="1:27" ht="15" x14ac:dyDescent="0.25">
      <c r="A1468" s="37" t="str">
        <f>CONCATENATE("Итого по подразделу: ",IF(Source!G574&lt;&gt;"Новый подраздел", Source!G574, ""))</f>
        <v>Итого по подразделу: Отмостка</v>
      </c>
      <c r="B1468" s="37"/>
      <c r="C1468" s="37"/>
      <c r="D1468" s="37"/>
      <c r="E1468" s="37"/>
      <c r="F1468" s="37"/>
      <c r="G1468" s="37"/>
      <c r="H1468" s="35">
        <f>SUM(O1211:O1467)</f>
        <v>491050.13000000006</v>
      </c>
      <c r="I1468" s="36"/>
      <c r="J1468" s="35">
        <f>SUM(P1211:P1467)</f>
        <v>3211140.3699999996</v>
      </c>
      <c r="K1468" s="36"/>
    </row>
    <row r="1469" spans="1:27" ht="15" hidden="1" x14ac:dyDescent="0.25">
      <c r="A1469" s="37" t="s">
        <v>1046</v>
      </c>
      <c r="B1469" s="37"/>
      <c r="C1469" s="37"/>
      <c r="D1469" s="37"/>
      <c r="E1469" s="37"/>
      <c r="F1469" s="37"/>
      <c r="G1469" s="37"/>
      <c r="H1469" s="35">
        <f>SUM(AC1211:AC1468)</f>
        <v>0</v>
      </c>
      <c r="I1469" s="36"/>
      <c r="J1469" s="35">
        <f>SUM(AD1211:AD1468)</f>
        <v>0</v>
      </c>
      <c r="K1469" s="36"/>
    </row>
    <row r="1471" spans="1:27" ht="16.5" x14ac:dyDescent="0.25">
      <c r="A1471" s="40" t="str">
        <f>CONCATENATE("Подраздел: ",IF(Source!G603&lt;&gt;"Новый подраздел", Source!G603, ""))</f>
        <v>Подраздел: Прочие работы</v>
      </c>
      <c r="B1471" s="40"/>
      <c r="C1471" s="40"/>
      <c r="D1471" s="40"/>
      <c r="E1471" s="40"/>
      <c r="F1471" s="40"/>
      <c r="G1471" s="40"/>
      <c r="H1471" s="40"/>
      <c r="I1471" s="40"/>
      <c r="J1471" s="40"/>
      <c r="K1471" s="40"/>
    </row>
    <row r="1472" spans="1:27" ht="42.75" x14ac:dyDescent="0.2">
      <c r="A1472" s="21" t="str">
        <f>Source!E607</f>
        <v>136</v>
      </c>
      <c r="B1472" s="22" t="str">
        <f>Source!F607</f>
        <v>6.68-13-1</v>
      </c>
      <c r="C1472" s="22" t="str">
        <f>Source!G607</f>
        <v>Механизированная погрузка строительного мусора в автомобили-самосвалы</v>
      </c>
      <c r="D1472" s="23" t="str">
        <f>Source!H607</f>
        <v>1 Т</v>
      </c>
      <c r="E1472" s="10">
        <f>Source!I607</f>
        <v>98</v>
      </c>
      <c r="F1472" s="25"/>
      <c r="G1472" s="24"/>
      <c r="H1472" s="10"/>
      <c r="I1472" s="26"/>
      <c r="J1472" s="10"/>
      <c r="K1472" s="26"/>
      <c r="Q1472">
        <f>ROUND((Source!DN607/100)*ROUND((Source!AF607*Source!AV607)*Source!I607, 2), 2)</f>
        <v>0</v>
      </c>
      <c r="R1472">
        <f>Source!X607</f>
        <v>0</v>
      </c>
      <c r="S1472">
        <f>ROUND((Source!DO607/100)*ROUND((Source!AF607*Source!AV607)*Source!I607, 2), 2)</f>
        <v>0</v>
      </c>
      <c r="T1472">
        <f>Source!Y607</f>
        <v>0</v>
      </c>
      <c r="U1472">
        <f>ROUND((175/100)*ROUND((Source!AE607*Source!AV607)*Source!I607, 2), 2)</f>
        <v>253.82</v>
      </c>
      <c r="V1472">
        <f>ROUND((167/100)*ROUND(Source!CS607*Source!I607, 2), 2)</f>
        <v>242.22</v>
      </c>
    </row>
    <row r="1473" spans="1:27" ht="14.25" x14ac:dyDescent="0.2">
      <c r="A1473" s="21"/>
      <c r="B1473" s="22"/>
      <c r="C1473" s="22" t="s">
        <v>1037</v>
      </c>
      <c r="D1473" s="23"/>
      <c r="E1473" s="10"/>
      <c r="F1473" s="25">
        <f>Source!AM607</f>
        <v>8.86</v>
      </c>
      <c r="G1473" s="24" t="str">
        <f>Source!DE607</f>
        <v/>
      </c>
      <c r="H1473" s="10">
        <f>Source!AV607</f>
        <v>1</v>
      </c>
      <c r="I1473" s="26">
        <f>ROUND((Source!AD607*Source!AV607)*Source!I607, 2)</f>
        <v>868.28</v>
      </c>
      <c r="J1473" s="10">
        <f>IF(Source!BB607&lt;&gt; 0, Source!BB607, 1)</f>
        <v>7.6</v>
      </c>
      <c r="K1473" s="26">
        <f>Source!Q607</f>
        <v>6598.93</v>
      </c>
    </row>
    <row r="1474" spans="1:27" ht="14.25" x14ac:dyDescent="0.2">
      <c r="A1474" s="21"/>
      <c r="B1474" s="22"/>
      <c r="C1474" s="22" t="s">
        <v>1038</v>
      </c>
      <c r="D1474" s="23"/>
      <c r="E1474" s="10"/>
      <c r="F1474" s="25">
        <f>Source!AN607</f>
        <v>1.48</v>
      </c>
      <c r="G1474" s="24" t="str">
        <f>Source!DF607</f>
        <v/>
      </c>
      <c r="H1474" s="10">
        <f>Source!AV607</f>
        <v>1</v>
      </c>
      <c r="I1474" s="27">
        <f>ROUND((Source!AE607*Source!AV607)*Source!I607, 2)</f>
        <v>145.04</v>
      </c>
      <c r="J1474" s="10">
        <f>IF(Source!BS607&lt;&gt; 0, Source!BS607, 1)</f>
        <v>1</v>
      </c>
      <c r="K1474" s="27">
        <f>Source!R607</f>
        <v>145.04</v>
      </c>
      <c r="W1474">
        <f>I1474</f>
        <v>145.04</v>
      </c>
    </row>
    <row r="1475" spans="1:27" ht="14.25" x14ac:dyDescent="0.2">
      <c r="A1475" s="21"/>
      <c r="B1475" s="22"/>
      <c r="C1475" s="22" t="s">
        <v>1043</v>
      </c>
      <c r="D1475" s="23" t="s">
        <v>1041</v>
      </c>
      <c r="E1475" s="10">
        <f>175</f>
        <v>175</v>
      </c>
      <c r="F1475" s="25"/>
      <c r="G1475" s="24"/>
      <c r="H1475" s="10"/>
      <c r="I1475" s="26">
        <f>SUM(U1472:U1474)</f>
        <v>253.82</v>
      </c>
      <c r="J1475" s="10">
        <f>167</f>
        <v>167</v>
      </c>
      <c r="K1475" s="26">
        <f>SUM(V1472:V1474)</f>
        <v>242.22</v>
      </c>
    </row>
    <row r="1476" spans="1:27" ht="15" x14ac:dyDescent="0.25">
      <c r="A1476" s="30"/>
      <c r="B1476" s="30"/>
      <c r="C1476" s="30"/>
      <c r="D1476" s="30"/>
      <c r="E1476" s="30"/>
      <c r="F1476" s="30"/>
      <c r="G1476" s="30"/>
      <c r="H1476" s="39">
        <f>I1473+I1475</f>
        <v>1122.0999999999999</v>
      </c>
      <c r="I1476" s="39"/>
      <c r="J1476" s="39">
        <f>K1473+K1475</f>
        <v>6841.1500000000005</v>
      </c>
      <c r="K1476" s="39"/>
      <c r="O1476" s="29">
        <f>I1473+I1475</f>
        <v>1122.0999999999999</v>
      </c>
      <c r="P1476" s="29">
        <f>K1473+K1475</f>
        <v>6841.1500000000005</v>
      </c>
      <c r="X1476">
        <f>IF(Source!BI607&lt;=1,I1473+I1475-0, 0)</f>
        <v>1122.0999999999999</v>
      </c>
      <c r="Y1476">
        <f>IF(Source!BI607=2,I1473+I1475-0, 0)</f>
        <v>0</v>
      </c>
      <c r="Z1476">
        <f>IF(Source!BI607=3,I1473+I1475-0, 0)</f>
        <v>0</v>
      </c>
      <c r="AA1476">
        <f>IF(Source!BI607=4,I1473+I1475,0)</f>
        <v>0</v>
      </c>
    </row>
    <row r="1477" spans="1:27" ht="42.75" x14ac:dyDescent="0.2">
      <c r="A1477" s="21" t="str">
        <f>Source!E608</f>
        <v>137</v>
      </c>
      <c r="B1477" s="22" t="str">
        <f>Source!F608</f>
        <v>15.1-30-11</v>
      </c>
      <c r="C1477" s="22" t="str">
        <f>Source!G608</f>
        <v>Перевозка строительного мусора на расстояние 30 км автосамосвалами грузоподъемностью до 20 т</v>
      </c>
      <c r="D1477" s="23" t="str">
        <f>Source!H608</f>
        <v>1 Т</v>
      </c>
      <c r="E1477" s="10">
        <f>Source!I608</f>
        <v>57.6</v>
      </c>
      <c r="F1477" s="25"/>
      <c r="G1477" s="24"/>
      <c r="H1477" s="10"/>
      <c r="I1477" s="26"/>
      <c r="J1477" s="10"/>
      <c r="K1477" s="26"/>
      <c r="Q1477">
        <f>ROUND((Source!DN608/100)*ROUND((Source!AF608*Source!AV608)*Source!I608, 2), 2)</f>
        <v>0</v>
      </c>
      <c r="R1477">
        <f>Source!X608</f>
        <v>0</v>
      </c>
      <c r="S1477">
        <f>ROUND((Source!DO608/100)*ROUND((Source!AF608*Source!AV608)*Source!I608, 2), 2)</f>
        <v>0</v>
      </c>
      <c r="T1477">
        <f>Source!Y608</f>
        <v>0</v>
      </c>
      <c r="U1477">
        <f>ROUND((175/100)*ROUND((Source!AE608*Source!AV608)*Source!I608, 2), 2)</f>
        <v>0</v>
      </c>
      <c r="V1477">
        <f>ROUND((167/100)*ROUND(Source!CS608*Source!I608, 2), 2)</f>
        <v>0</v>
      </c>
    </row>
    <row r="1478" spans="1:27" ht="14.25" x14ac:dyDescent="0.2">
      <c r="A1478" s="21"/>
      <c r="B1478" s="22"/>
      <c r="C1478" s="22" t="s">
        <v>1037</v>
      </c>
      <c r="D1478" s="23"/>
      <c r="E1478" s="10"/>
      <c r="F1478" s="25">
        <f>Source!AM608</f>
        <v>31.57</v>
      </c>
      <c r="G1478" s="24" t="str">
        <f>Source!DE608</f>
        <v/>
      </c>
      <c r="H1478" s="10">
        <f>Source!AV608</f>
        <v>1</v>
      </c>
      <c r="I1478" s="26">
        <f>ROUND((Source!AD608*Source!AV608)*Source!I608, 2)</f>
        <v>1818.43</v>
      </c>
      <c r="J1478" s="10">
        <f>IF(Source!BB608&lt;&gt; 0, Source!BB608, 1)</f>
        <v>8.2200000000000006</v>
      </c>
      <c r="K1478" s="26">
        <f>Source!Q608</f>
        <v>14947.51</v>
      </c>
    </row>
    <row r="1479" spans="1:27" ht="15" x14ac:dyDescent="0.25">
      <c r="A1479" s="30"/>
      <c r="B1479" s="30"/>
      <c r="C1479" s="30"/>
      <c r="D1479" s="30"/>
      <c r="E1479" s="30"/>
      <c r="F1479" s="30"/>
      <c r="G1479" s="30"/>
      <c r="H1479" s="39">
        <f>I1478</f>
        <v>1818.43</v>
      </c>
      <c r="I1479" s="39"/>
      <c r="J1479" s="39">
        <f>K1478</f>
        <v>14947.51</v>
      </c>
      <c r="K1479" s="39"/>
      <c r="O1479" s="29">
        <f>I1478</f>
        <v>1818.43</v>
      </c>
      <c r="P1479" s="29">
        <f>K1478</f>
        <v>14947.51</v>
      </c>
      <c r="X1479">
        <f>IF(Source!BI608&lt;=1,I1478-0, 0)</f>
        <v>0</v>
      </c>
      <c r="Y1479">
        <f>IF(Source!BI608=2,I1478-0, 0)</f>
        <v>0</v>
      </c>
      <c r="Z1479">
        <f>IF(Source!BI608=3,I1478-0, 0)</f>
        <v>0</v>
      </c>
      <c r="AA1479">
        <f>IF(Source!BI608=4,I1478,0)</f>
        <v>1818.43</v>
      </c>
    </row>
    <row r="1480" spans="1:27" ht="14.25" x14ac:dyDescent="0.2">
      <c r="A1480" s="21" t="str">
        <f>Source!E609</f>
        <v>138</v>
      </c>
      <c r="B1480" s="22" t="str">
        <f>Source!F609</f>
        <v>15.1-0-1</v>
      </c>
      <c r="C1480" s="22" t="str">
        <f>Source!G609</f>
        <v>Размещение строительного мусора</v>
      </c>
      <c r="D1480" s="23" t="str">
        <f>Source!H609</f>
        <v>1 Т</v>
      </c>
      <c r="E1480" s="10">
        <f>Source!I609</f>
        <v>98</v>
      </c>
      <c r="F1480" s="25"/>
      <c r="G1480" s="24"/>
      <c r="H1480" s="10"/>
      <c r="I1480" s="26"/>
      <c r="J1480" s="10"/>
      <c r="K1480" s="26"/>
      <c r="Q1480">
        <f>ROUND((Source!DN609/100)*ROUND((Source!AF609*Source!AV609)*Source!I609, 2), 2)</f>
        <v>0</v>
      </c>
      <c r="R1480">
        <f>Source!X609</f>
        <v>0</v>
      </c>
      <c r="S1480">
        <f>ROUND((Source!DO609/100)*ROUND((Source!AF609*Source!AV609)*Source!I609, 2), 2)</f>
        <v>0</v>
      </c>
      <c r="T1480">
        <f>Source!Y609</f>
        <v>0</v>
      </c>
      <c r="U1480">
        <f>ROUND((175/100)*ROUND((Source!AE609*Source!AV609)*Source!I609, 2), 2)</f>
        <v>0</v>
      </c>
      <c r="V1480">
        <f>ROUND((167/100)*ROUND(Source!CS609*Source!I609, 2), 2)</f>
        <v>0</v>
      </c>
    </row>
    <row r="1481" spans="1:27" ht="14.25" x14ac:dyDescent="0.2">
      <c r="A1481" s="21"/>
      <c r="B1481" s="22"/>
      <c r="C1481" s="22" t="s">
        <v>1037</v>
      </c>
      <c r="D1481" s="23"/>
      <c r="E1481" s="10"/>
      <c r="F1481" s="25">
        <f>Source!AM609</f>
        <v>101</v>
      </c>
      <c r="G1481" s="24" t="str">
        <f>Source!DE609</f>
        <v/>
      </c>
      <c r="H1481" s="10">
        <f>Source!AV609</f>
        <v>1</v>
      </c>
      <c r="I1481" s="26">
        <f>ROUND((Source!AD609*Source!AV609)*Source!I609, 2)</f>
        <v>9898</v>
      </c>
      <c r="J1481" s="10">
        <f>IF(Source!BB609&lt;&gt; 0, Source!BB609, 1)</f>
        <v>2.0099999999999998</v>
      </c>
      <c r="K1481" s="26">
        <f>Source!Q609</f>
        <v>19894.98</v>
      </c>
    </row>
    <row r="1482" spans="1:27" ht="15" x14ac:dyDescent="0.25">
      <c r="A1482" s="30"/>
      <c r="B1482" s="30"/>
      <c r="C1482" s="30"/>
      <c r="D1482" s="30"/>
      <c r="E1482" s="30"/>
      <c r="F1482" s="30"/>
      <c r="G1482" s="30"/>
      <c r="H1482" s="39">
        <f>I1481</f>
        <v>9898</v>
      </c>
      <c r="I1482" s="39"/>
      <c r="J1482" s="39">
        <f>K1481</f>
        <v>19894.98</v>
      </c>
      <c r="K1482" s="39"/>
      <c r="O1482" s="29">
        <f>I1481</f>
        <v>9898</v>
      </c>
      <c r="P1482" s="29">
        <f>K1481</f>
        <v>19894.98</v>
      </c>
      <c r="X1482">
        <f>IF(Source!BI609&lt;=1,I1481-0, 0)</f>
        <v>0</v>
      </c>
      <c r="Y1482">
        <f>IF(Source!BI609=2,I1481-0, 0)</f>
        <v>0</v>
      </c>
      <c r="Z1482">
        <f>IF(Source!BI609=3,I1481-0, 0)</f>
        <v>0</v>
      </c>
      <c r="AA1482">
        <f>IF(Source!BI609=4,I1481,0)</f>
        <v>9898</v>
      </c>
    </row>
    <row r="1484" spans="1:27" ht="15" x14ac:dyDescent="0.25">
      <c r="A1484" s="37" t="str">
        <f>CONCATENATE("Итого по подразделу: ",IF(Source!G611&lt;&gt;"Новый подраздел", Source!G611, ""))</f>
        <v>Итого по подразделу: Прочие работы</v>
      </c>
      <c r="B1484" s="37"/>
      <c r="C1484" s="37"/>
      <c r="D1484" s="37"/>
      <c r="E1484" s="37"/>
      <c r="F1484" s="37"/>
      <c r="G1484" s="37"/>
      <c r="H1484" s="35">
        <f>SUM(O1471:O1483)</f>
        <v>12838.529999999999</v>
      </c>
      <c r="I1484" s="36"/>
      <c r="J1484" s="35">
        <f>SUM(P1471:P1483)</f>
        <v>41683.64</v>
      </c>
      <c r="K1484" s="36"/>
    </row>
    <row r="1485" spans="1:27" ht="15" hidden="1" x14ac:dyDescent="0.25">
      <c r="A1485" s="37" t="s">
        <v>1046</v>
      </c>
      <c r="B1485" s="37"/>
      <c r="C1485" s="37"/>
      <c r="D1485" s="37"/>
      <c r="E1485" s="37"/>
      <c r="F1485" s="37"/>
      <c r="G1485" s="37"/>
      <c r="H1485" s="35">
        <f>SUM(AC1471:AC1484)</f>
        <v>0</v>
      </c>
      <c r="I1485" s="36"/>
      <c r="J1485" s="35">
        <f>SUM(AD1471:AD1484)</f>
        <v>0</v>
      </c>
      <c r="K1485" s="36"/>
    </row>
    <row r="1487" spans="1:27" ht="15" x14ac:dyDescent="0.25">
      <c r="A1487" s="37" t="str">
        <f>CONCATENATE("Итого по разделу: ",IF(Source!G640&lt;&gt;"Новый раздел", Source!G640, ""))</f>
        <v>Итого по разделу: Отмостка</v>
      </c>
      <c r="B1487" s="37"/>
      <c r="C1487" s="37"/>
      <c r="D1487" s="37"/>
      <c r="E1487" s="37"/>
      <c r="F1487" s="37"/>
      <c r="G1487" s="37"/>
      <c r="H1487" s="35">
        <f>SUM(O1083:O1486)</f>
        <v>526551.37000000011</v>
      </c>
      <c r="I1487" s="36"/>
      <c r="J1487" s="35">
        <f>SUM(P1083:P1486)</f>
        <v>3361439.3499999996</v>
      </c>
      <c r="K1487" s="36"/>
    </row>
    <row r="1488" spans="1:27" ht="15" hidden="1" x14ac:dyDescent="0.25">
      <c r="A1488" s="37" t="s">
        <v>1046</v>
      </c>
      <c r="B1488" s="37"/>
      <c r="C1488" s="37"/>
      <c r="D1488" s="37"/>
      <c r="E1488" s="37"/>
      <c r="F1488" s="37"/>
      <c r="G1488" s="37"/>
      <c r="H1488" s="35">
        <f>SUM(AC1083:AC1487)</f>
        <v>0</v>
      </c>
      <c r="I1488" s="36"/>
      <c r="J1488" s="35">
        <f>SUM(AD1083:AD1487)</f>
        <v>0</v>
      </c>
      <c r="K1488" s="36"/>
    </row>
    <row r="1490" spans="1:11" ht="15" x14ac:dyDescent="0.25">
      <c r="A1490" s="37" t="str">
        <f>CONCATENATE("Итого по локальной смете: ",IF(Source!G669&lt;&gt;"Новая локальная смета", Source!G669, ""))</f>
        <v xml:space="preserve">Итого по локальной смете: </v>
      </c>
      <c r="B1490" s="37"/>
      <c r="C1490" s="37"/>
      <c r="D1490" s="37"/>
      <c r="E1490" s="37"/>
      <c r="F1490" s="37"/>
      <c r="G1490" s="37"/>
      <c r="H1490" s="35">
        <f>SUM(O32:O1489)</f>
        <v>3508905.1000000006</v>
      </c>
      <c r="I1490" s="36"/>
      <c r="J1490" s="35">
        <f>SUM(P32:P1489)</f>
        <v>24555434.860000025</v>
      </c>
      <c r="K1490" s="36"/>
    </row>
    <row r="1491" spans="1:11" ht="15" hidden="1" x14ac:dyDescent="0.25">
      <c r="A1491" s="37" t="s">
        <v>1046</v>
      </c>
      <c r="B1491" s="37"/>
      <c r="C1491" s="37"/>
      <c r="D1491" s="37"/>
      <c r="E1491" s="37"/>
      <c r="F1491" s="37"/>
      <c r="G1491" s="37"/>
      <c r="H1491" s="35">
        <f>SUM(AC32:AC1490)</f>
        <v>0</v>
      </c>
      <c r="I1491" s="36"/>
      <c r="J1491" s="35">
        <f>SUM(AD32:AD1490)</f>
        <v>0</v>
      </c>
      <c r="K1491" s="36"/>
    </row>
    <row r="1493" spans="1:11" ht="15" x14ac:dyDescent="0.25">
      <c r="A1493" s="37" t="str">
        <f>CONCATENATE("Итого по смете: ",IF(Source!G698&lt;&gt;"Новый объект", Source!G698, ""))</f>
        <v>Итого по смете: Сперанского АР (ТСН-2001 (Мосгосэкспертиза))</v>
      </c>
      <c r="B1493" s="37"/>
      <c r="C1493" s="37"/>
      <c r="D1493" s="37"/>
      <c r="E1493" s="37"/>
      <c r="F1493" s="37"/>
      <c r="G1493" s="37"/>
      <c r="H1493" s="35">
        <f>SUM(O1:O1492)</f>
        <v>3508905.1000000006</v>
      </c>
      <c r="I1493" s="36"/>
      <c r="J1493" s="35">
        <f>SUM(P1:P1492)</f>
        <v>24555434.860000025</v>
      </c>
      <c r="K1493" s="36"/>
    </row>
    <row r="1494" spans="1:11" ht="15" hidden="1" x14ac:dyDescent="0.25">
      <c r="A1494" s="37" t="s">
        <v>1046</v>
      </c>
      <c r="B1494" s="37"/>
      <c r="C1494" s="37"/>
      <c r="D1494" s="37"/>
      <c r="E1494" s="37"/>
      <c r="F1494" s="37"/>
      <c r="G1494" s="37"/>
      <c r="H1494" s="35">
        <f>SUM(AC1:AC1493)</f>
        <v>0</v>
      </c>
      <c r="I1494" s="36"/>
      <c r="J1494" s="35">
        <f>SUM(AD1:AD1493)</f>
        <v>0</v>
      </c>
      <c r="K1494" s="36"/>
    </row>
    <row r="1497" spans="1:11" ht="14.25" x14ac:dyDescent="0.2">
      <c r="A1497" s="38" t="s">
        <v>1048</v>
      </c>
      <c r="B1497" s="38"/>
      <c r="C1497" s="33" t="str">
        <f>IF(Source!AC12&lt;&gt;"", Source!AC12," ")</f>
        <v xml:space="preserve"> </v>
      </c>
      <c r="D1497" s="33"/>
      <c r="E1497" s="33"/>
      <c r="F1497" s="33"/>
      <c r="G1497" s="33"/>
      <c r="H1497" s="11" t="str">
        <f>IF(Source!AB12&lt;&gt;"", Source!AB12," ")</f>
        <v xml:space="preserve"> </v>
      </c>
      <c r="I1497" s="11"/>
      <c r="J1497" s="11"/>
      <c r="K1497" s="11"/>
    </row>
    <row r="1498" spans="1:11" ht="14.25" x14ac:dyDescent="0.2">
      <c r="A1498" s="11"/>
      <c r="B1498" s="11"/>
      <c r="C1498" s="34" t="s">
        <v>1049</v>
      </c>
      <c r="D1498" s="34"/>
      <c r="E1498" s="34"/>
      <c r="F1498" s="34"/>
      <c r="G1498" s="34"/>
      <c r="H1498" s="11"/>
      <c r="I1498" s="11"/>
      <c r="J1498" s="11"/>
      <c r="K1498" s="11"/>
    </row>
    <row r="1499" spans="1:11" ht="14.25" x14ac:dyDescent="0.2">
      <c r="A1499" s="11"/>
      <c r="B1499" s="11"/>
      <c r="C1499" s="11"/>
      <c r="D1499" s="11"/>
      <c r="E1499" s="11"/>
      <c r="F1499" s="11"/>
      <c r="G1499" s="11"/>
      <c r="H1499" s="11"/>
      <c r="I1499" s="11"/>
      <c r="J1499" s="11"/>
      <c r="K1499" s="11"/>
    </row>
    <row r="1500" spans="1:11" ht="14.25" x14ac:dyDescent="0.2">
      <c r="A1500" s="38" t="s">
        <v>1050</v>
      </c>
      <c r="B1500" s="38"/>
      <c r="C1500" s="33" t="str">
        <f>IF(Source!AE12&lt;&gt;"", Source!AE12," ")</f>
        <v xml:space="preserve"> </v>
      </c>
      <c r="D1500" s="33"/>
      <c r="E1500" s="33"/>
      <c r="F1500" s="33"/>
      <c r="G1500" s="33"/>
      <c r="H1500" s="11" t="str">
        <f>IF(Source!AD12&lt;&gt;"", Source!AD12," ")</f>
        <v xml:space="preserve"> </v>
      </c>
      <c r="I1500" s="11"/>
      <c r="J1500" s="11"/>
      <c r="K1500" s="11"/>
    </row>
    <row r="1501" spans="1:11" ht="14.25" x14ac:dyDescent="0.2">
      <c r="A1501" s="11"/>
      <c r="B1501" s="11"/>
      <c r="C1501" s="34" t="s">
        <v>1049</v>
      </c>
      <c r="D1501" s="34"/>
      <c r="E1501" s="34"/>
      <c r="F1501" s="34"/>
      <c r="G1501" s="34"/>
      <c r="H1501" s="11"/>
      <c r="I1501" s="11"/>
      <c r="J1501" s="11"/>
      <c r="K1501" s="11"/>
    </row>
  </sheetData>
  <mergeCells count="385">
    <mergeCell ref="B7:E7"/>
    <mergeCell ref="G7:K7"/>
    <mergeCell ref="A10:K10"/>
    <mergeCell ref="A11:K11"/>
    <mergeCell ref="A13:K13"/>
    <mergeCell ref="A14:K14"/>
    <mergeCell ref="B3:E3"/>
    <mergeCell ref="G3:K3"/>
    <mergeCell ref="B4:E4"/>
    <mergeCell ref="G4:K4"/>
    <mergeCell ref="B6:E6"/>
    <mergeCell ref="G6:K6"/>
    <mergeCell ref="F25:H25"/>
    <mergeCell ref="F26:H26"/>
    <mergeCell ref="F27:H27"/>
    <mergeCell ref="F28:H28"/>
    <mergeCell ref="A29:K29"/>
    <mergeCell ref="A33:K33"/>
    <mergeCell ref="A16:K16"/>
    <mergeCell ref="A18:K18"/>
    <mergeCell ref="A19:K19"/>
    <mergeCell ref="A21:K21"/>
    <mergeCell ref="F23:H23"/>
    <mergeCell ref="F24:H24"/>
    <mergeCell ref="J72:K72"/>
    <mergeCell ref="H72:I72"/>
    <mergeCell ref="A72:G72"/>
    <mergeCell ref="J73:K73"/>
    <mergeCell ref="H73:I73"/>
    <mergeCell ref="A73:G73"/>
    <mergeCell ref="A35:K35"/>
    <mergeCell ref="J46:K46"/>
    <mergeCell ref="H46:I46"/>
    <mergeCell ref="J58:K58"/>
    <mergeCell ref="H58:I58"/>
    <mergeCell ref="J70:K70"/>
    <mergeCell ref="H70:I70"/>
    <mergeCell ref="J120:K120"/>
    <mergeCell ref="H120:I120"/>
    <mergeCell ref="J130:K130"/>
    <mergeCell ref="H130:I130"/>
    <mergeCell ref="J143:K143"/>
    <mergeCell ref="H143:I143"/>
    <mergeCell ref="A75:K75"/>
    <mergeCell ref="J85:K85"/>
    <mergeCell ref="H85:I85"/>
    <mergeCell ref="J98:K98"/>
    <mergeCell ref="H98:I98"/>
    <mergeCell ref="J108:K108"/>
    <mergeCell ref="H108:I108"/>
    <mergeCell ref="J187:K187"/>
    <mergeCell ref="H187:I187"/>
    <mergeCell ref="J199:K199"/>
    <mergeCell ref="H199:I199"/>
    <mergeCell ref="J201:K201"/>
    <mergeCell ref="H201:I201"/>
    <mergeCell ref="J156:K156"/>
    <mergeCell ref="H156:I156"/>
    <mergeCell ref="J169:K169"/>
    <mergeCell ref="H169:I169"/>
    <mergeCell ref="J179:K179"/>
    <mergeCell ref="H179:I179"/>
    <mergeCell ref="J226:K226"/>
    <mergeCell ref="H226:I226"/>
    <mergeCell ref="J236:K236"/>
    <mergeCell ref="H236:I236"/>
    <mergeCell ref="J246:K246"/>
    <mergeCell ref="H246:I246"/>
    <mergeCell ref="A201:G201"/>
    <mergeCell ref="J202:K202"/>
    <mergeCell ref="H202:I202"/>
    <mergeCell ref="A202:G202"/>
    <mergeCell ref="A204:K204"/>
    <mergeCell ref="J215:K215"/>
    <mergeCell ref="H215:I215"/>
    <mergeCell ref="J291:K291"/>
    <mergeCell ref="H291:I291"/>
    <mergeCell ref="J302:K302"/>
    <mergeCell ref="H302:I302"/>
    <mergeCell ref="J313:K313"/>
    <mergeCell ref="H313:I313"/>
    <mergeCell ref="J257:K257"/>
    <mergeCell ref="H257:I257"/>
    <mergeCell ref="J267:K267"/>
    <mergeCell ref="H267:I267"/>
    <mergeCell ref="J278:K278"/>
    <mergeCell ref="H278:I278"/>
    <mergeCell ref="J354:K354"/>
    <mergeCell ref="H354:I354"/>
    <mergeCell ref="J365:K365"/>
    <mergeCell ref="H365:I365"/>
    <mergeCell ref="J378:K378"/>
    <mergeCell ref="H378:I378"/>
    <mergeCell ref="J323:K323"/>
    <mergeCell ref="H323:I323"/>
    <mergeCell ref="J333:K333"/>
    <mergeCell ref="H333:I333"/>
    <mergeCell ref="J344:K344"/>
    <mergeCell ref="H344:I344"/>
    <mergeCell ref="J421:K421"/>
    <mergeCell ref="H421:I421"/>
    <mergeCell ref="J431:K431"/>
    <mergeCell ref="H431:I431"/>
    <mergeCell ref="J442:K442"/>
    <mergeCell ref="H442:I442"/>
    <mergeCell ref="J389:K389"/>
    <mergeCell ref="H389:I389"/>
    <mergeCell ref="J400:K400"/>
    <mergeCell ref="H400:I400"/>
    <mergeCell ref="J410:K410"/>
    <mergeCell ref="H410:I410"/>
    <mergeCell ref="J489:K489"/>
    <mergeCell ref="H489:I489"/>
    <mergeCell ref="J500:K500"/>
    <mergeCell ref="H500:I500"/>
    <mergeCell ref="J510:K510"/>
    <mergeCell ref="H510:I510"/>
    <mergeCell ref="J453:K453"/>
    <mergeCell ref="H453:I453"/>
    <mergeCell ref="J466:K466"/>
    <mergeCell ref="H466:I466"/>
    <mergeCell ref="J478:K478"/>
    <mergeCell ref="H478:I478"/>
    <mergeCell ref="J554:K554"/>
    <mergeCell ref="H554:I554"/>
    <mergeCell ref="J565:K565"/>
    <mergeCell ref="H565:I565"/>
    <mergeCell ref="J577:K577"/>
    <mergeCell ref="H577:I577"/>
    <mergeCell ref="J521:K521"/>
    <mergeCell ref="H521:I521"/>
    <mergeCell ref="J531:K531"/>
    <mergeCell ref="H531:I531"/>
    <mergeCell ref="J542:K542"/>
    <mergeCell ref="H542:I542"/>
    <mergeCell ref="J620:K620"/>
    <mergeCell ref="H620:I620"/>
    <mergeCell ref="J630:K630"/>
    <mergeCell ref="H630:I630"/>
    <mergeCell ref="J641:K641"/>
    <mergeCell ref="H641:I641"/>
    <mergeCell ref="J588:K588"/>
    <mergeCell ref="H588:I588"/>
    <mergeCell ref="J599:K599"/>
    <mergeCell ref="H599:I599"/>
    <mergeCell ref="J609:K609"/>
    <mergeCell ref="H609:I609"/>
    <mergeCell ref="J689:K689"/>
    <mergeCell ref="H689:I689"/>
    <mergeCell ref="J700:K700"/>
    <mergeCell ref="H700:I700"/>
    <mergeCell ref="J702:K702"/>
    <mergeCell ref="H702:I702"/>
    <mergeCell ref="J653:K653"/>
    <mergeCell ref="H653:I653"/>
    <mergeCell ref="J664:K664"/>
    <mergeCell ref="H664:I664"/>
    <mergeCell ref="J675:K675"/>
    <mergeCell ref="H675:I675"/>
    <mergeCell ref="J706:K706"/>
    <mergeCell ref="H706:I706"/>
    <mergeCell ref="A706:G706"/>
    <mergeCell ref="A708:K708"/>
    <mergeCell ref="J715:K715"/>
    <mergeCell ref="H715:I715"/>
    <mergeCell ref="A702:G702"/>
    <mergeCell ref="J703:K703"/>
    <mergeCell ref="H703:I703"/>
    <mergeCell ref="A703:G703"/>
    <mergeCell ref="J705:K705"/>
    <mergeCell ref="H705:I705"/>
    <mergeCell ref="A705:G705"/>
    <mergeCell ref="J744:K744"/>
    <mergeCell ref="H744:I744"/>
    <mergeCell ref="J755:K755"/>
    <mergeCell ref="H755:I755"/>
    <mergeCell ref="J766:K766"/>
    <mergeCell ref="H766:I766"/>
    <mergeCell ref="J724:K724"/>
    <mergeCell ref="H724:I724"/>
    <mergeCell ref="J730:K730"/>
    <mergeCell ref="H730:I730"/>
    <mergeCell ref="J736:K736"/>
    <mergeCell ref="H736:I736"/>
    <mergeCell ref="J805:K805"/>
    <mergeCell ref="H805:I805"/>
    <mergeCell ref="J817:K817"/>
    <mergeCell ref="H817:I817"/>
    <mergeCell ref="J825:K825"/>
    <mergeCell ref="H825:I825"/>
    <mergeCell ref="J776:K776"/>
    <mergeCell ref="H776:I776"/>
    <mergeCell ref="J787:K787"/>
    <mergeCell ref="H787:I787"/>
    <mergeCell ref="J794:K794"/>
    <mergeCell ref="H794:I794"/>
    <mergeCell ref="J867:K867"/>
    <mergeCell ref="H867:I867"/>
    <mergeCell ref="J873:K873"/>
    <mergeCell ref="H873:I873"/>
    <mergeCell ref="J879:K879"/>
    <mergeCell ref="H879:I879"/>
    <mergeCell ref="J837:K837"/>
    <mergeCell ref="H837:I837"/>
    <mergeCell ref="J848:K848"/>
    <mergeCell ref="H848:I848"/>
    <mergeCell ref="J858:K858"/>
    <mergeCell ref="H858:I858"/>
    <mergeCell ref="J912:K912"/>
    <mergeCell ref="H912:I912"/>
    <mergeCell ref="J922:K922"/>
    <mergeCell ref="H922:I922"/>
    <mergeCell ref="J934:K934"/>
    <mergeCell ref="H934:I934"/>
    <mergeCell ref="J888:K888"/>
    <mergeCell ref="H888:I888"/>
    <mergeCell ref="J897:K897"/>
    <mergeCell ref="H897:I897"/>
    <mergeCell ref="J903:K903"/>
    <mergeCell ref="H903:I903"/>
    <mergeCell ref="J981:K981"/>
    <mergeCell ref="H981:I981"/>
    <mergeCell ref="J990:K990"/>
    <mergeCell ref="H990:I990"/>
    <mergeCell ref="J1000:K1000"/>
    <mergeCell ref="H1000:I1000"/>
    <mergeCell ref="J944:K944"/>
    <mergeCell ref="H944:I944"/>
    <mergeCell ref="J955:K955"/>
    <mergeCell ref="H955:I955"/>
    <mergeCell ref="J968:K968"/>
    <mergeCell ref="H968:I968"/>
    <mergeCell ref="J1045:K1045"/>
    <mergeCell ref="H1045:I1045"/>
    <mergeCell ref="J1062:K1062"/>
    <mergeCell ref="H1062:I1062"/>
    <mergeCell ref="A1064:K1064"/>
    <mergeCell ref="J1069:K1069"/>
    <mergeCell ref="H1069:I1069"/>
    <mergeCell ref="J1008:K1008"/>
    <mergeCell ref="H1008:I1008"/>
    <mergeCell ref="J1021:K1021"/>
    <mergeCell ref="H1021:I1021"/>
    <mergeCell ref="J1033:K1033"/>
    <mergeCell ref="H1033:I1033"/>
    <mergeCell ref="A1077:G1077"/>
    <mergeCell ref="J1078:K1078"/>
    <mergeCell ref="H1078:I1078"/>
    <mergeCell ref="A1078:G1078"/>
    <mergeCell ref="J1080:K1080"/>
    <mergeCell ref="H1080:I1080"/>
    <mergeCell ref="A1080:G1080"/>
    <mergeCell ref="J1072:K1072"/>
    <mergeCell ref="H1072:I1072"/>
    <mergeCell ref="J1075:K1075"/>
    <mergeCell ref="H1075:I1075"/>
    <mergeCell ref="J1077:K1077"/>
    <mergeCell ref="H1077:I1077"/>
    <mergeCell ref="J1108:K1108"/>
    <mergeCell ref="H1108:I1108"/>
    <mergeCell ref="J1119:K1119"/>
    <mergeCell ref="H1119:I1119"/>
    <mergeCell ref="J1130:K1130"/>
    <mergeCell ref="H1130:I1130"/>
    <mergeCell ref="J1081:K1081"/>
    <mergeCell ref="H1081:I1081"/>
    <mergeCell ref="A1081:G1081"/>
    <mergeCell ref="A1083:K1083"/>
    <mergeCell ref="A1085:K1085"/>
    <mergeCell ref="J1096:K1096"/>
    <mergeCell ref="H1096:I1096"/>
    <mergeCell ref="J1178:K1178"/>
    <mergeCell ref="H1178:I1178"/>
    <mergeCell ref="J1189:K1189"/>
    <mergeCell ref="H1189:I1189"/>
    <mergeCell ref="J1197:K1197"/>
    <mergeCell ref="H1197:I1197"/>
    <mergeCell ref="J1138:K1138"/>
    <mergeCell ref="H1138:I1138"/>
    <mergeCell ref="J1152:K1152"/>
    <mergeCell ref="H1152:I1152"/>
    <mergeCell ref="J1166:K1166"/>
    <mergeCell ref="H1166:I1166"/>
    <mergeCell ref="A1211:K1211"/>
    <mergeCell ref="J1221:K1221"/>
    <mergeCell ref="H1221:I1221"/>
    <mergeCell ref="J1227:K1227"/>
    <mergeCell ref="H1227:I1227"/>
    <mergeCell ref="J1236:K1236"/>
    <mergeCell ref="H1236:I1236"/>
    <mergeCell ref="J1206:K1206"/>
    <mergeCell ref="H1206:I1206"/>
    <mergeCell ref="J1208:K1208"/>
    <mergeCell ref="H1208:I1208"/>
    <mergeCell ref="A1208:G1208"/>
    <mergeCell ref="J1209:K1209"/>
    <mergeCell ref="H1209:I1209"/>
    <mergeCell ref="A1209:G1209"/>
    <mergeCell ref="J1266:K1266"/>
    <mergeCell ref="H1266:I1266"/>
    <mergeCell ref="J1275:K1275"/>
    <mergeCell ref="H1275:I1275"/>
    <mergeCell ref="J1286:K1286"/>
    <mergeCell ref="H1286:I1286"/>
    <mergeCell ref="J1242:K1242"/>
    <mergeCell ref="H1242:I1242"/>
    <mergeCell ref="J1245:K1245"/>
    <mergeCell ref="H1245:I1245"/>
    <mergeCell ref="J1255:K1255"/>
    <mergeCell ref="H1255:I1255"/>
    <mergeCell ref="J1328:K1328"/>
    <mergeCell ref="H1328:I1328"/>
    <mergeCell ref="J1339:K1339"/>
    <mergeCell ref="H1339:I1339"/>
    <mergeCell ref="J1349:K1349"/>
    <mergeCell ref="H1349:I1349"/>
    <mergeCell ref="J1296:K1296"/>
    <mergeCell ref="H1296:I1296"/>
    <mergeCell ref="J1307:K1307"/>
    <mergeCell ref="H1307:I1307"/>
    <mergeCell ref="J1318:K1318"/>
    <mergeCell ref="H1318:I1318"/>
    <mergeCell ref="J1392:K1392"/>
    <mergeCell ref="H1392:I1392"/>
    <mergeCell ref="J1403:K1403"/>
    <mergeCell ref="H1403:I1403"/>
    <mergeCell ref="J1413:K1413"/>
    <mergeCell ref="H1413:I1413"/>
    <mergeCell ref="J1360:K1360"/>
    <mergeCell ref="H1360:I1360"/>
    <mergeCell ref="J1371:K1371"/>
    <mergeCell ref="H1371:I1371"/>
    <mergeCell ref="J1382:K1382"/>
    <mergeCell ref="H1382:I1382"/>
    <mergeCell ref="J1455:K1455"/>
    <mergeCell ref="H1455:I1455"/>
    <mergeCell ref="J1466:K1466"/>
    <mergeCell ref="H1466:I1466"/>
    <mergeCell ref="J1468:K1468"/>
    <mergeCell ref="H1468:I1468"/>
    <mergeCell ref="J1423:K1423"/>
    <mergeCell ref="H1423:I1423"/>
    <mergeCell ref="J1434:K1434"/>
    <mergeCell ref="H1434:I1434"/>
    <mergeCell ref="J1444:K1444"/>
    <mergeCell ref="H1444:I1444"/>
    <mergeCell ref="J1479:K1479"/>
    <mergeCell ref="H1479:I1479"/>
    <mergeCell ref="J1482:K1482"/>
    <mergeCell ref="H1482:I1482"/>
    <mergeCell ref="J1484:K1484"/>
    <mergeCell ref="H1484:I1484"/>
    <mergeCell ref="A1468:G1468"/>
    <mergeCell ref="J1469:K1469"/>
    <mergeCell ref="H1469:I1469"/>
    <mergeCell ref="A1469:G1469"/>
    <mergeCell ref="A1471:K1471"/>
    <mergeCell ref="J1476:K1476"/>
    <mergeCell ref="H1476:I1476"/>
    <mergeCell ref="J1488:K1488"/>
    <mergeCell ref="H1488:I1488"/>
    <mergeCell ref="A1488:G1488"/>
    <mergeCell ref="J1490:K1490"/>
    <mergeCell ref="H1490:I1490"/>
    <mergeCell ref="A1490:G1490"/>
    <mergeCell ref="A1484:G1484"/>
    <mergeCell ref="J1485:K1485"/>
    <mergeCell ref="H1485:I1485"/>
    <mergeCell ref="A1485:G1485"/>
    <mergeCell ref="J1487:K1487"/>
    <mergeCell ref="H1487:I1487"/>
    <mergeCell ref="A1487:G1487"/>
    <mergeCell ref="C1501:G1501"/>
    <mergeCell ref="J1494:K1494"/>
    <mergeCell ref="H1494:I1494"/>
    <mergeCell ref="A1494:G1494"/>
    <mergeCell ref="A1497:B1497"/>
    <mergeCell ref="C1498:G1498"/>
    <mergeCell ref="A1500:B1500"/>
    <mergeCell ref="J1491:K1491"/>
    <mergeCell ref="H1491:I1491"/>
    <mergeCell ref="A1491:G1491"/>
    <mergeCell ref="J1493:K1493"/>
    <mergeCell ref="H1493:I1493"/>
    <mergeCell ref="A1493:G1493"/>
  </mergeCells>
  <pageMargins left="0.4" right="0.2" top="0.2" bottom="0.4" header="0.2" footer="0.2"/>
  <pageSetup paperSize="9" scale="64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35"/>
  <sheetViews>
    <sheetView workbookViewId="0">
      <selection activeCell="A731" sqref="A731:AA73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730</v>
      </c>
      <c r="C12" s="1">
        <v>0</v>
      </c>
      <c r="D12" s="1">
        <f>ROW(A698)</f>
        <v>698</v>
      </c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167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B698</f>
        <v>730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Сперанского АР (ТСН-2001 (Мосгосэкспертиза))</v>
      </c>
      <c r="G18" s="2" t="str">
        <f t="shared" si="0"/>
        <v>Сперанского АР (ТСН-2001 (Мосгосэкспертиза))</v>
      </c>
      <c r="H18" s="2"/>
      <c r="I18" s="2"/>
      <c r="J18" s="2"/>
      <c r="K18" s="2"/>
      <c r="L18" s="2"/>
      <c r="M18" s="2"/>
      <c r="N18" s="2"/>
      <c r="O18" s="2">
        <f t="shared" ref="O18:AT18" si="1">O698</f>
        <v>17229053.449999999</v>
      </c>
      <c r="P18" s="2">
        <f t="shared" si="1"/>
        <v>11131627.130000001</v>
      </c>
      <c r="Q18" s="2">
        <f t="shared" si="1"/>
        <v>404675.32</v>
      </c>
      <c r="R18" s="2">
        <f t="shared" si="1"/>
        <v>8337.02</v>
      </c>
      <c r="S18" s="2">
        <f t="shared" si="1"/>
        <v>5692751</v>
      </c>
      <c r="T18" s="2">
        <f t="shared" si="1"/>
        <v>0</v>
      </c>
      <c r="U18" s="2">
        <f t="shared" si="1"/>
        <v>25382.578325750004</v>
      </c>
      <c r="V18" s="2">
        <f t="shared" si="1"/>
        <v>0</v>
      </c>
      <c r="W18" s="2">
        <f t="shared" si="1"/>
        <v>0</v>
      </c>
      <c r="X18" s="2">
        <f t="shared" si="1"/>
        <v>4807414.09</v>
      </c>
      <c r="Y18" s="2">
        <f t="shared" si="1"/>
        <v>2505044.4700000002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24555434.859999999</v>
      </c>
      <c r="AS18" s="2">
        <f t="shared" si="1"/>
        <v>24477578.359999999</v>
      </c>
      <c r="AT18" s="2">
        <f t="shared" si="1"/>
        <v>0</v>
      </c>
      <c r="AU18" s="2">
        <f t="shared" ref="AU18:BZ18" si="2">AU698</f>
        <v>77856.5</v>
      </c>
      <c r="AV18" s="2">
        <f t="shared" si="2"/>
        <v>11131627.130000001</v>
      </c>
      <c r="AW18" s="2">
        <f t="shared" si="2"/>
        <v>11131627.130000001</v>
      </c>
      <c r="AX18" s="2">
        <f t="shared" si="2"/>
        <v>0</v>
      </c>
      <c r="AY18" s="2">
        <f t="shared" si="2"/>
        <v>11131627.130000001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CA698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DG698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EM698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FS698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ROW(A669)</f>
        <v>669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11</v>
      </c>
      <c r="BE20" s="1" t="s">
        <v>11</v>
      </c>
      <c r="BF20" s="1" t="s">
        <v>12</v>
      </c>
      <c r="BG20" s="1" t="s">
        <v>3</v>
      </c>
      <c r="BH20" s="1" t="s">
        <v>12</v>
      </c>
      <c r="BI20" s="1" t="s">
        <v>11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11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B669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O669</f>
        <v>17229053.449999999</v>
      </c>
      <c r="P22" s="2">
        <f t="shared" si="8"/>
        <v>11131627.130000001</v>
      </c>
      <c r="Q22" s="2">
        <f t="shared" si="8"/>
        <v>404675.32</v>
      </c>
      <c r="R22" s="2">
        <f t="shared" si="8"/>
        <v>8337.02</v>
      </c>
      <c r="S22" s="2">
        <f t="shared" si="8"/>
        <v>5692751</v>
      </c>
      <c r="T22" s="2">
        <f t="shared" si="8"/>
        <v>0</v>
      </c>
      <c r="U22" s="2">
        <f t="shared" si="8"/>
        <v>25382.578325750004</v>
      </c>
      <c r="V22" s="2">
        <f t="shared" si="8"/>
        <v>0</v>
      </c>
      <c r="W22" s="2">
        <f t="shared" si="8"/>
        <v>0</v>
      </c>
      <c r="X22" s="2">
        <f t="shared" si="8"/>
        <v>4807414.09</v>
      </c>
      <c r="Y22" s="2">
        <f t="shared" si="8"/>
        <v>2505044.4700000002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24555434.859999999</v>
      </c>
      <c r="AS22" s="2">
        <f t="shared" si="8"/>
        <v>24477578.359999999</v>
      </c>
      <c r="AT22" s="2">
        <f t="shared" si="8"/>
        <v>0</v>
      </c>
      <c r="AU22" s="2">
        <f t="shared" ref="AU22:BZ22" si="9">AU669</f>
        <v>77856.5</v>
      </c>
      <c r="AV22" s="2">
        <f t="shared" si="9"/>
        <v>11131627.130000001</v>
      </c>
      <c r="AW22" s="2">
        <f t="shared" si="9"/>
        <v>11131627.130000001</v>
      </c>
      <c r="AX22" s="2">
        <f t="shared" si="9"/>
        <v>0</v>
      </c>
      <c r="AY22" s="2">
        <f t="shared" si="9"/>
        <v>11131627.130000001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CA669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DG669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EM669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FS669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ROW(A274)</f>
        <v>274</v>
      </c>
      <c r="E24" s="1"/>
      <c r="F24" s="1" t="s">
        <v>13</v>
      </c>
      <c r="G24" s="1" t="s">
        <v>14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11</v>
      </c>
      <c r="BE24" s="1" t="s">
        <v>11</v>
      </c>
      <c r="BF24" s="1" t="s">
        <v>12</v>
      </c>
      <c r="BG24" s="1" t="s">
        <v>3</v>
      </c>
      <c r="BH24" s="1" t="s">
        <v>12</v>
      </c>
      <c r="BI24" s="1" t="s">
        <v>11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11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B274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АР</v>
      </c>
      <c r="H26" s="2"/>
      <c r="I26" s="2"/>
      <c r="J26" s="2"/>
      <c r="K26" s="2"/>
      <c r="L26" s="2"/>
      <c r="M26" s="2"/>
      <c r="N26" s="2"/>
      <c r="O26" s="2">
        <f t="shared" ref="O26:AT26" si="15">O274</f>
        <v>10237727.43</v>
      </c>
      <c r="P26" s="2">
        <f t="shared" si="15"/>
        <v>6208622.6200000001</v>
      </c>
      <c r="Q26" s="2">
        <f t="shared" si="15"/>
        <v>186764.44</v>
      </c>
      <c r="R26" s="2">
        <f t="shared" si="15"/>
        <v>4592.5200000000004</v>
      </c>
      <c r="S26" s="2">
        <f t="shared" si="15"/>
        <v>3842340.37</v>
      </c>
      <c r="T26" s="2">
        <f t="shared" si="15"/>
        <v>0</v>
      </c>
      <c r="U26" s="2">
        <f t="shared" si="15"/>
        <v>16875.897592050002</v>
      </c>
      <c r="V26" s="2">
        <f t="shared" si="15"/>
        <v>0</v>
      </c>
      <c r="W26" s="2">
        <f t="shared" si="15"/>
        <v>0</v>
      </c>
      <c r="X26" s="2">
        <f t="shared" si="15"/>
        <v>3223472.09</v>
      </c>
      <c r="Y26" s="2">
        <f t="shared" si="15"/>
        <v>1690629.72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15159498.779999999</v>
      </c>
      <c r="AS26" s="2">
        <f t="shared" si="15"/>
        <v>15159498.779999999</v>
      </c>
      <c r="AT26" s="2">
        <f t="shared" si="15"/>
        <v>0</v>
      </c>
      <c r="AU26" s="2">
        <f t="shared" ref="AU26:BZ26" si="16">AU274</f>
        <v>0</v>
      </c>
      <c r="AV26" s="2">
        <f t="shared" si="16"/>
        <v>6208622.6200000001</v>
      </c>
      <c r="AW26" s="2">
        <f t="shared" si="16"/>
        <v>6208622.6200000001</v>
      </c>
      <c r="AX26" s="2">
        <f t="shared" si="16"/>
        <v>0</v>
      </c>
      <c r="AY26" s="2">
        <f t="shared" si="16"/>
        <v>6208622.6200000001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CA274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DG274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EM274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FS274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ROW(A41)</f>
        <v>41</v>
      </c>
      <c r="E28" s="1"/>
      <c r="F28" s="1" t="s">
        <v>15</v>
      </c>
      <c r="G28" s="1" t="s">
        <v>16</v>
      </c>
      <c r="H28" s="1" t="s">
        <v>3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3</v>
      </c>
      <c r="V28" s="1">
        <v>0</v>
      </c>
      <c r="W28" s="1"/>
      <c r="X28" s="1"/>
      <c r="Y28" s="1"/>
      <c r="Z28" s="1"/>
      <c r="AA28" s="1"/>
      <c r="AB28" s="1" t="s">
        <v>3</v>
      </c>
      <c r="AC28" s="1" t="s">
        <v>3</v>
      </c>
      <c r="AD28" s="1" t="s">
        <v>3</v>
      </c>
      <c r="AE28" s="1" t="s">
        <v>3</v>
      </c>
      <c r="AF28" s="1" t="s">
        <v>3</v>
      </c>
      <c r="AG28" s="1" t="s">
        <v>3</v>
      </c>
      <c r="AH28" s="1"/>
      <c r="AI28" s="1"/>
      <c r="AJ28" s="1"/>
      <c r="AK28" s="1"/>
      <c r="AL28" s="1"/>
      <c r="AM28" s="1"/>
      <c r="AN28" s="1"/>
      <c r="AO28" s="1"/>
      <c r="AP28" s="1" t="s">
        <v>3</v>
      </c>
      <c r="AQ28" s="1" t="s">
        <v>3</v>
      </c>
      <c r="AR28" s="1" t="s">
        <v>3</v>
      </c>
      <c r="AS28" s="1"/>
      <c r="AT28" s="1"/>
      <c r="AU28" s="1"/>
      <c r="AV28" s="1"/>
      <c r="AW28" s="1"/>
      <c r="AX28" s="1"/>
      <c r="AY28" s="1"/>
      <c r="AZ28" s="1" t="s">
        <v>3</v>
      </c>
      <c r="BA28" s="1"/>
      <c r="BB28" s="1" t="s">
        <v>3</v>
      </c>
      <c r="BC28" s="1" t="s">
        <v>3</v>
      </c>
      <c r="BD28" s="1" t="s">
        <v>11</v>
      </c>
      <c r="BE28" s="1" t="s">
        <v>11</v>
      </c>
      <c r="BF28" s="1" t="s">
        <v>12</v>
      </c>
      <c r="BG28" s="1" t="s">
        <v>3</v>
      </c>
      <c r="BH28" s="1" t="s">
        <v>12</v>
      </c>
      <c r="BI28" s="1" t="s">
        <v>11</v>
      </c>
      <c r="BJ28" s="1" t="s">
        <v>3</v>
      </c>
      <c r="BK28" s="1" t="s">
        <v>3</v>
      </c>
      <c r="BL28" s="1" t="s">
        <v>3</v>
      </c>
      <c r="BM28" s="1" t="s">
        <v>3</v>
      </c>
      <c r="BN28" s="1" t="s">
        <v>11</v>
      </c>
      <c r="BO28" s="1" t="s">
        <v>3</v>
      </c>
      <c r="BP28" s="1" t="s">
        <v>3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B41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Потолки 1 этаж</v>
      </c>
      <c r="H30" s="2"/>
      <c r="I30" s="2"/>
      <c r="J30" s="2"/>
      <c r="K30" s="2"/>
      <c r="L30" s="2"/>
      <c r="M30" s="2"/>
      <c r="N30" s="2"/>
      <c r="O30" s="2">
        <f t="shared" ref="O30:AT30" si="22">O41</f>
        <v>1260290.25</v>
      </c>
      <c r="P30" s="2">
        <f t="shared" si="22"/>
        <v>770334.34</v>
      </c>
      <c r="Q30" s="2">
        <f t="shared" si="22"/>
        <v>6332.06</v>
      </c>
      <c r="R30" s="2">
        <f t="shared" si="22"/>
        <v>191.88</v>
      </c>
      <c r="S30" s="2">
        <f t="shared" si="22"/>
        <v>483623.85</v>
      </c>
      <c r="T30" s="2">
        <f t="shared" si="22"/>
        <v>0</v>
      </c>
      <c r="U30" s="2">
        <f t="shared" si="22"/>
        <v>2096.9559999999997</v>
      </c>
      <c r="V30" s="2">
        <f t="shared" si="22"/>
        <v>0</v>
      </c>
      <c r="W30" s="2">
        <f t="shared" si="22"/>
        <v>0</v>
      </c>
      <c r="X30" s="2">
        <f t="shared" si="22"/>
        <v>386446.17</v>
      </c>
      <c r="Y30" s="2">
        <f t="shared" si="22"/>
        <v>212794.49</v>
      </c>
      <c r="Z30" s="2">
        <f t="shared" si="22"/>
        <v>0</v>
      </c>
      <c r="AA30" s="2">
        <f t="shared" si="22"/>
        <v>0</v>
      </c>
      <c r="AB30" s="2">
        <f t="shared" si="22"/>
        <v>1260290.25</v>
      </c>
      <c r="AC30" s="2">
        <f t="shared" si="22"/>
        <v>770334.34</v>
      </c>
      <c r="AD30" s="2">
        <f t="shared" si="22"/>
        <v>6332.06</v>
      </c>
      <c r="AE30" s="2">
        <f t="shared" si="22"/>
        <v>191.88</v>
      </c>
      <c r="AF30" s="2">
        <f t="shared" si="22"/>
        <v>483623.85</v>
      </c>
      <c r="AG30" s="2">
        <f t="shared" si="22"/>
        <v>0</v>
      </c>
      <c r="AH30" s="2">
        <f t="shared" si="22"/>
        <v>2096.9559999999997</v>
      </c>
      <c r="AI30" s="2">
        <f t="shared" si="22"/>
        <v>0</v>
      </c>
      <c r="AJ30" s="2">
        <f t="shared" si="22"/>
        <v>0</v>
      </c>
      <c r="AK30" s="2">
        <f t="shared" si="22"/>
        <v>386446.17</v>
      </c>
      <c r="AL30" s="2">
        <f t="shared" si="22"/>
        <v>212794.49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0</v>
      </c>
      <c r="AQ30" s="2">
        <f t="shared" si="22"/>
        <v>0</v>
      </c>
      <c r="AR30" s="2">
        <f t="shared" si="22"/>
        <v>1859851.35</v>
      </c>
      <c r="AS30" s="2">
        <f t="shared" si="22"/>
        <v>1859851.35</v>
      </c>
      <c r="AT30" s="2">
        <f t="shared" si="22"/>
        <v>0</v>
      </c>
      <c r="AU30" s="2">
        <f t="shared" ref="AU30:BZ30" si="23">AU41</f>
        <v>0</v>
      </c>
      <c r="AV30" s="2">
        <f t="shared" si="23"/>
        <v>770334.34</v>
      </c>
      <c r="AW30" s="2">
        <f t="shared" si="23"/>
        <v>770334.34</v>
      </c>
      <c r="AX30" s="2">
        <f t="shared" si="23"/>
        <v>0</v>
      </c>
      <c r="AY30" s="2">
        <f t="shared" si="23"/>
        <v>770334.34</v>
      </c>
      <c r="AZ30" s="2">
        <f t="shared" si="23"/>
        <v>0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0</v>
      </c>
      <c r="BZ30" s="2">
        <f t="shared" si="23"/>
        <v>0</v>
      </c>
      <c r="CA30" s="2">
        <f t="shared" ref="CA30:DF30" si="24">CA41</f>
        <v>1859851.35</v>
      </c>
      <c r="CB30" s="2">
        <f t="shared" si="24"/>
        <v>1859851.35</v>
      </c>
      <c r="CC30" s="2">
        <f t="shared" si="24"/>
        <v>0</v>
      </c>
      <c r="CD30" s="2">
        <f t="shared" si="24"/>
        <v>0</v>
      </c>
      <c r="CE30" s="2">
        <f t="shared" si="24"/>
        <v>770334.34</v>
      </c>
      <c r="CF30" s="2">
        <f t="shared" si="24"/>
        <v>770334.34</v>
      </c>
      <c r="CG30" s="2">
        <f t="shared" si="24"/>
        <v>0</v>
      </c>
      <c r="CH30" s="2">
        <f t="shared" si="24"/>
        <v>770334.34</v>
      </c>
      <c r="CI30" s="2">
        <f t="shared" si="24"/>
        <v>0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DG41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EM41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FS41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E32" t="s">
        <v>17</v>
      </c>
      <c r="F32" t="s">
        <v>18</v>
      </c>
      <c r="G32" t="s">
        <v>19</v>
      </c>
      <c r="H32" t="s">
        <v>20</v>
      </c>
      <c r="I32">
        <v>1.9168000000000001</v>
      </c>
      <c r="J32">
        <v>0</v>
      </c>
      <c r="O32">
        <f t="shared" ref="O32:O39" si="28">ROUND(CP32,2)</f>
        <v>220129.44</v>
      </c>
      <c r="P32">
        <f t="shared" ref="P32:P39" si="29">ROUND(CQ32*I32,2)</f>
        <v>4502.79</v>
      </c>
      <c r="Q32">
        <f t="shared" ref="Q32:Q39" si="30">ROUND(CR32*I32,2)</f>
        <v>5124.2299999999996</v>
      </c>
      <c r="R32">
        <f t="shared" ref="R32:R39" si="31">ROUND(CS32*I32,2)</f>
        <v>161.85</v>
      </c>
      <c r="S32">
        <f t="shared" ref="S32:S39" si="32">ROUND(CT32*I32,2)</f>
        <v>210502.42</v>
      </c>
      <c r="T32">
        <f t="shared" ref="T32:T39" si="33">ROUND(CU32*I32,2)</f>
        <v>0</v>
      </c>
      <c r="U32">
        <f t="shared" ref="U32:U39" si="34">CV32*I32</f>
        <v>859.68479999999988</v>
      </c>
      <c r="V32">
        <f t="shared" ref="V32:V39" si="35">CW32*I32</f>
        <v>0</v>
      </c>
      <c r="W32">
        <f t="shared" ref="W32:W39" si="36">ROUND(CX32*I32,2)</f>
        <v>0</v>
      </c>
      <c r="X32">
        <f t="shared" ref="X32:Y39" si="37">ROUND(CY32,2)</f>
        <v>151561.74</v>
      </c>
      <c r="Y32">
        <f t="shared" si="37"/>
        <v>92621.06</v>
      </c>
      <c r="AA32">
        <v>42145827</v>
      </c>
      <c r="AB32">
        <f t="shared" ref="AB32:AB39" si="38">ROUND((AC32+AD32+AF32),6)</f>
        <v>6723.4274999999998</v>
      </c>
      <c r="AC32">
        <f>ROUND((ES32),6)</f>
        <v>378.89</v>
      </c>
      <c r="AD32">
        <f>ROUND(((ET32*1.25)),6)</f>
        <v>424.33749999999998</v>
      </c>
      <c r="AE32">
        <f>ROUND(((EU32*1.25)),6)</f>
        <v>84.4375</v>
      </c>
      <c r="AF32">
        <f>ROUND(((EV32*1.15)),6)</f>
        <v>5920.2</v>
      </c>
      <c r="AG32">
        <f t="shared" ref="AG32:AG39" si="39">ROUND((AP32),6)</f>
        <v>0</v>
      </c>
      <c r="AH32">
        <f>((EW32*1.15))</f>
        <v>448.49999999999994</v>
      </c>
      <c r="AI32">
        <f>((EX32*1.25))</f>
        <v>0</v>
      </c>
      <c r="AJ32">
        <f t="shared" ref="AJ32:AJ39" si="40">ROUND((AS32),6)</f>
        <v>0</v>
      </c>
      <c r="AK32">
        <v>5866.36</v>
      </c>
      <c r="AL32">
        <v>378.89</v>
      </c>
      <c r="AM32">
        <v>339.47</v>
      </c>
      <c r="AN32">
        <v>67.55</v>
      </c>
      <c r="AO32">
        <v>5148</v>
      </c>
      <c r="AP32">
        <v>0</v>
      </c>
      <c r="AQ32">
        <v>390</v>
      </c>
      <c r="AR32">
        <v>0</v>
      </c>
      <c r="AS32">
        <v>0</v>
      </c>
      <c r="AT32">
        <v>72</v>
      </c>
      <c r="AU32">
        <v>44</v>
      </c>
      <c r="AV32">
        <v>1</v>
      </c>
      <c r="AW32">
        <v>1</v>
      </c>
      <c r="AZ32">
        <v>1</v>
      </c>
      <c r="BA32">
        <v>18.55</v>
      </c>
      <c r="BB32">
        <v>6.3</v>
      </c>
      <c r="BC32">
        <v>6.2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21</v>
      </c>
      <c r="BM32">
        <v>80</v>
      </c>
      <c r="BN32">
        <v>7156650</v>
      </c>
      <c r="BO32" t="s">
        <v>18</v>
      </c>
      <c r="BP32">
        <v>1</v>
      </c>
      <c r="BQ32">
        <v>30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72</v>
      </c>
      <c r="CA32">
        <v>44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ref="CP32:CP39" si="41">(P32+Q32+S32)</f>
        <v>220129.44</v>
      </c>
      <c r="CQ32">
        <f t="shared" ref="CQ32:CQ39" si="42">(AC32*BC32*AW32)</f>
        <v>2349.1179999999999</v>
      </c>
      <c r="CR32">
        <f t="shared" ref="CR32:CR39" si="43">(AD32*BB32*AV32)</f>
        <v>2673.3262499999996</v>
      </c>
      <c r="CS32">
        <f t="shared" ref="CS32:CS39" si="44">(AE32*BS32*AV32)</f>
        <v>84.4375</v>
      </c>
      <c r="CT32">
        <f t="shared" ref="CT32:CT39" si="45">(AF32*BA32*AV32)</f>
        <v>109819.71</v>
      </c>
      <c r="CU32">
        <f t="shared" ref="CU32:CU39" si="46">AG32</f>
        <v>0</v>
      </c>
      <c r="CV32">
        <f t="shared" ref="CV32:CV39" si="47">(AH32*AV32)</f>
        <v>448.49999999999994</v>
      </c>
      <c r="CW32">
        <f t="shared" ref="CW32:CX39" si="48">AI32</f>
        <v>0</v>
      </c>
      <c r="CX32">
        <f t="shared" si="48"/>
        <v>0</v>
      </c>
      <c r="CY32">
        <f t="shared" ref="CY32:CY39" si="49">S32*(BZ32/100)</f>
        <v>151561.74240000002</v>
      </c>
      <c r="CZ32">
        <f t="shared" ref="CZ32:CZ39" si="50">S32*(CA32/100)</f>
        <v>92621.064800000007</v>
      </c>
      <c r="DC32" t="s">
        <v>3</v>
      </c>
      <c r="DD32" t="s">
        <v>3</v>
      </c>
      <c r="DE32" t="s">
        <v>11</v>
      </c>
      <c r="DF32" t="s">
        <v>11</v>
      </c>
      <c r="DG32" t="s">
        <v>12</v>
      </c>
      <c r="DH32" t="s">
        <v>3</v>
      </c>
      <c r="DI32" t="s">
        <v>12</v>
      </c>
      <c r="DJ32" t="s">
        <v>11</v>
      </c>
      <c r="DK32" t="s">
        <v>3</v>
      </c>
      <c r="DL32" t="s">
        <v>3</v>
      </c>
      <c r="DM32" t="s">
        <v>3</v>
      </c>
      <c r="DN32">
        <v>85</v>
      </c>
      <c r="DO32">
        <v>70</v>
      </c>
      <c r="DP32">
        <v>1.087</v>
      </c>
      <c r="DQ32">
        <v>1</v>
      </c>
      <c r="DU32">
        <v>1005</v>
      </c>
      <c r="DV32" t="s">
        <v>20</v>
      </c>
      <c r="DW32" t="s">
        <v>20</v>
      </c>
      <c r="DX32">
        <v>100</v>
      </c>
      <c r="EE32">
        <v>21987432</v>
      </c>
      <c r="EF32">
        <v>30</v>
      </c>
      <c r="EG32" t="s">
        <v>22</v>
      </c>
      <c r="EH32">
        <v>0</v>
      </c>
      <c r="EI32" t="s">
        <v>3</v>
      </c>
      <c r="EJ32">
        <v>1</v>
      </c>
      <c r="EK32">
        <v>80</v>
      </c>
      <c r="EL32" t="s">
        <v>23</v>
      </c>
      <c r="EM32" t="s">
        <v>24</v>
      </c>
      <c r="EO32" t="s">
        <v>3</v>
      </c>
      <c r="EQ32">
        <v>131072</v>
      </c>
      <c r="ER32">
        <v>5866.36</v>
      </c>
      <c r="ES32">
        <v>378.89</v>
      </c>
      <c r="ET32">
        <v>339.47</v>
      </c>
      <c r="EU32">
        <v>67.55</v>
      </c>
      <c r="EV32">
        <v>5148</v>
      </c>
      <c r="EW32">
        <v>390</v>
      </c>
      <c r="EX32">
        <v>0</v>
      </c>
      <c r="EY32">
        <v>0</v>
      </c>
      <c r="FQ32">
        <v>0</v>
      </c>
      <c r="FR32">
        <f t="shared" ref="FR32:FR39" si="51">ROUND(IF(AND(BH32=3,BI32=3),P32,0),2)</f>
        <v>0</v>
      </c>
      <c r="FS32">
        <v>0</v>
      </c>
      <c r="FX32">
        <v>85</v>
      </c>
      <c r="FY32">
        <v>70</v>
      </c>
      <c r="GA32" t="s">
        <v>3</v>
      </c>
      <c r="GD32">
        <v>0</v>
      </c>
      <c r="GF32">
        <v>-1679795181</v>
      </c>
      <c r="GG32">
        <v>2</v>
      </c>
      <c r="GH32">
        <v>1</v>
      </c>
      <c r="GI32">
        <v>2</v>
      </c>
      <c r="GJ32">
        <v>0</v>
      </c>
      <c r="GK32">
        <f>ROUND(R32*(R12)/100,2)</f>
        <v>270.29000000000002</v>
      </c>
      <c r="GL32">
        <f t="shared" ref="GL32:GL39" si="52">ROUND(IF(AND(BH32=3,BI32=3,FS32&lt;&gt;0),P32,0),2)</f>
        <v>0</v>
      </c>
      <c r="GM32">
        <f t="shared" ref="GM32:GM39" si="53">ROUND(O32+X32+Y32+GK32,2)+GX32</f>
        <v>464582.53</v>
      </c>
      <c r="GN32">
        <f t="shared" ref="GN32:GN39" si="54">IF(OR(BI32=0,BI32=1),ROUND(O32+X32+Y32+GK32,2),0)</f>
        <v>464582.53</v>
      </c>
      <c r="GO32">
        <f t="shared" ref="GO32:GO39" si="55">IF(BI32=2,ROUND(O32+X32+Y32+GK32,2),0)</f>
        <v>0</v>
      </c>
      <c r="GP32">
        <f t="shared" ref="GP32:GP39" si="56">IF(BI32=4,ROUND(O32+X32+Y32+GK32,2)+GX32,0)</f>
        <v>0</v>
      </c>
      <c r="GR32">
        <v>0</v>
      </c>
      <c r="GS32">
        <v>0</v>
      </c>
      <c r="GT32">
        <v>0</v>
      </c>
      <c r="GU32" t="s">
        <v>3</v>
      </c>
      <c r="GV32">
        <f t="shared" ref="GV32:GV39" si="57">ROUND(GT32,6)</f>
        <v>0</v>
      </c>
      <c r="GW32">
        <v>1</v>
      </c>
      <c r="GX32">
        <f t="shared" ref="GX32:GX39" si="58"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E33" t="s">
        <v>25</v>
      </c>
      <c r="F33" t="s">
        <v>26</v>
      </c>
      <c r="G33" t="s">
        <v>27</v>
      </c>
      <c r="H33" t="s">
        <v>28</v>
      </c>
      <c r="I33">
        <f>I32*J33</f>
        <v>201.26</v>
      </c>
      <c r="J33">
        <v>104.99791318864774</v>
      </c>
      <c r="O33">
        <f t="shared" si="28"/>
        <v>109401.72</v>
      </c>
      <c r="P33">
        <f t="shared" si="29"/>
        <v>109401.72</v>
      </c>
      <c r="Q33">
        <f t="shared" si="30"/>
        <v>0</v>
      </c>
      <c r="R33">
        <f t="shared" si="31"/>
        <v>0</v>
      </c>
      <c r="S33">
        <f t="shared" si="32"/>
        <v>0</v>
      </c>
      <c r="T33">
        <f t="shared" si="33"/>
        <v>0</v>
      </c>
      <c r="U33">
        <f t="shared" si="34"/>
        <v>0</v>
      </c>
      <c r="V33">
        <f t="shared" si="35"/>
        <v>0</v>
      </c>
      <c r="W33">
        <f t="shared" si="36"/>
        <v>0</v>
      </c>
      <c r="X33">
        <f t="shared" si="37"/>
        <v>0</v>
      </c>
      <c r="Y33">
        <f t="shared" si="37"/>
        <v>0</v>
      </c>
      <c r="AA33">
        <v>42145827</v>
      </c>
      <c r="AB33">
        <f t="shared" si="38"/>
        <v>169.87</v>
      </c>
      <c r="AC33">
        <f>ROUND((ES33),6)</f>
        <v>169.87</v>
      </c>
      <c r="AD33">
        <f>ROUND((ET33),6)</f>
        <v>0</v>
      </c>
      <c r="AE33">
        <f>ROUND((EU33),6)</f>
        <v>0</v>
      </c>
      <c r="AF33">
        <f>ROUND((EV33),6)</f>
        <v>0</v>
      </c>
      <c r="AG33">
        <f t="shared" si="39"/>
        <v>0</v>
      </c>
      <c r="AH33">
        <f>(EW33)</f>
        <v>0</v>
      </c>
      <c r="AI33">
        <f>(EX33)</f>
        <v>0</v>
      </c>
      <c r="AJ33">
        <f t="shared" si="40"/>
        <v>0</v>
      </c>
      <c r="AK33">
        <v>169.87</v>
      </c>
      <c r="AL33">
        <v>169.87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3.2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1</v>
      </c>
      <c r="BJ33" t="s">
        <v>29</v>
      </c>
      <c r="BM33">
        <v>80</v>
      </c>
      <c r="BN33">
        <v>7156650</v>
      </c>
      <c r="BO33" t="s">
        <v>26</v>
      </c>
      <c r="BP33">
        <v>1</v>
      </c>
      <c r="BQ33">
        <v>30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0</v>
      </c>
      <c r="CA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41"/>
        <v>109401.72</v>
      </c>
      <c r="CQ33">
        <f t="shared" si="42"/>
        <v>543.58400000000006</v>
      </c>
      <c r="CR33">
        <f t="shared" si="43"/>
        <v>0</v>
      </c>
      <c r="CS33">
        <f t="shared" si="44"/>
        <v>0</v>
      </c>
      <c r="CT33">
        <f t="shared" si="45"/>
        <v>0</v>
      </c>
      <c r="CU33">
        <f t="shared" si="46"/>
        <v>0</v>
      </c>
      <c r="CV33">
        <f t="shared" si="47"/>
        <v>0</v>
      </c>
      <c r="CW33">
        <f t="shared" si="48"/>
        <v>0</v>
      </c>
      <c r="CX33">
        <f t="shared" si="48"/>
        <v>0</v>
      </c>
      <c r="CY33">
        <f t="shared" si="49"/>
        <v>0</v>
      </c>
      <c r="CZ33">
        <f t="shared" si="50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85</v>
      </c>
      <c r="DO33">
        <v>70</v>
      </c>
      <c r="DP33">
        <v>1.087</v>
      </c>
      <c r="DQ33">
        <v>1</v>
      </c>
      <c r="DU33">
        <v>1005</v>
      </c>
      <c r="DV33" t="s">
        <v>28</v>
      </c>
      <c r="DW33" t="s">
        <v>28</v>
      </c>
      <c r="DX33">
        <v>1</v>
      </c>
      <c r="EE33">
        <v>21987432</v>
      </c>
      <c r="EF33">
        <v>30</v>
      </c>
      <c r="EG33" t="s">
        <v>22</v>
      </c>
      <c r="EH33">
        <v>0</v>
      </c>
      <c r="EI33" t="s">
        <v>3</v>
      </c>
      <c r="EJ33">
        <v>1</v>
      </c>
      <c r="EK33">
        <v>80</v>
      </c>
      <c r="EL33" t="s">
        <v>23</v>
      </c>
      <c r="EM33" t="s">
        <v>24</v>
      </c>
      <c r="EO33" t="s">
        <v>3</v>
      </c>
      <c r="EQ33">
        <v>0</v>
      </c>
      <c r="ER33">
        <v>169.87</v>
      </c>
      <c r="ES33">
        <v>169.87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51"/>
        <v>0</v>
      </c>
      <c r="FS33">
        <v>0</v>
      </c>
      <c r="FX33">
        <v>85</v>
      </c>
      <c r="FY33">
        <v>70</v>
      </c>
      <c r="GA33" t="s">
        <v>3</v>
      </c>
      <c r="GD33">
        <v>0</v>
      </c>
      <c r="GF33">
        <v>-2078191382</v>
      </c>
      <c r="GG33">
        <v>2</v>
      </c>
      <c r="GH33">
        <v>1</v>
      </c>
      <c r="GI33">
        <v>2</v>
      </c>
      <c r="GJ33">
        <v>0</v>
      </c>
      <c r="GK33">
        <f>ROUND(R33*(R12)/100,2)</f>
        <v>0</v>
      </c>
      <c r="GL33">
        <f t="shared" si="52"/>
        <v>0</v>
      </c>
      <c r="GM33">
        <f t="shared" si="53"/>
        <v>109401.72</v>
      </c>
      <c r="GN33">
        <f t="shared" si="54"/>
        <v>109401.72</v>
      </c>
      <c r="GO33">
        <f t="shared" si="55"/>
        <v>0</v>
      </c>
      <c r="GP33">
        <f t="shared" si="56"/>
        <v>0</v>
      </c>
      <c r="GR33">
        <v>0</v>
      </c>
      <c r="GS33">
        <v>0</v>
      </c>
      <c r="GT33">
        <v>0</v>
      </c>
      <c r="GU33" t="s">
        <v>3</v>
      </c>
      <c r="GV33">
        <f t="shared" si="57"/>
        <v>0</v>
      </c>
      <c r="GW33">
        <v>1</v>
      </c>
      <c r="GX33">
        <f t="shared" si="58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E34" t="s">
        <v>30</v>
      </c>
      <c r="F34" t="s">
        <v>31</v>
      </c>
      <c r="G34" t="s">
        <v>32</v>
      </c>
      <c r="H34" t="s">
        <v>20</v>
      </c>
      <c r="I34">
        <v>1.1757</v>
      </c>
      <c r="J34">
        <v>0</v>
      </c>
      <c r="O34">
        <f t="shared" si="28"/>
        <v>53028</v>
      </c>
      <c r="P34">
        <f t="shared" si="29"/>
        <v>266.85000000000002</v>
      </c>
      <c r="Q34">
        <f t="shared" si="30"/>
        <v>232.3</v>
      </c>
      <c r="R34">
        <f t="shared" si="31"/>
        <v>5.78</v>
      </c>
      <c r="S34">
        <f t="shared" si="32"/>
        <v>52528.85</v>
      </c>
      <c r="T34">
        <f t="shared" si="33"/>
        <v>0</v>
      </c>
      <c r="U34">
        <f t="shared" si="34"/>
        <v>237.96167999999997</v>
      </c>
      <c r="V34">
        <f t="shared" si="35"/>
        <v>0</v>
      </c>
      <c r="W34">
        <f t="shared" si="36"/>
        <v>0</v>
      </c>
      <c r="X34">
        <f t="shared" si="37"/>
        <v>45174.81</v>
      </c>
      <c r="Y34">
        <f t="shared" si="37"/>
        <v>23112.69</v>
      </c>
      <c r="AA34">
        <v>42145827</v>
      </c>
      <c r="AB34">
        <f t="shared" si="38"/>
        <v>2484.9549999999999</v>
      </c>
      <c r="AC34">
        <f>ROUND((ES34),6)</f>
        <v>51.82</v>
      </c>
      <c r="AD34">
        <f>ROUND(((ET34*1.25)),6)</f>
        <v>24.574999999999999</v>
      </c>
      <c r="AE34">
        <f>ROUND(((EU34*1.25)),6)</f>
        <v>4.9124999999999996</v>
      </c>
      <c r="AF34">
        <f>ROUND(((EV34*1.15)),6)</f>
        <v>2408.56</v>
      </c>
      <c r="AG34">
        <f t="shared" si="39"/>
        <v>0</v>
      </c>
      <c r="AH34">
        <f>((EW34*1.15))</f>
        <v>202.39999999999998</v>
      </c>
      <c r="AI34">
        <f>((EX34*1.25))</f>
        <v>0</v>
      </c>
      <c r="AJ34">
        <f t="shared" si="40"/>
        <v>0</v>
      </c>
      <c r="AK34">
        <v>2165.88</v>
      </c>
      <c r="AL34">
        <v>51.82</v>
      </c>
      <c r="AM34">
        <v>19.66</v>
      </c>
      <c r="AN34">
        <v>3.93</v>
      </c>
      <c r="AO34">
        <v>2094.4</v>
      </c>
      <c r="AP34">
        <v>0</v>
      </c>
      <c r="AQ34">
        <v>176</v>
      </c>
      <c r="AR34">
        <v>0</v>
      </c>
      <c r="AS34">
        <v>0</v>
      </c>
      <c r="AT34">
        <v>86</v>
      </c>
      <c r="AU34">
        <v>44</v>
      </c>
      <c r="AV34">
        <v>1</v>
      </c>
      <c r="AW34">
        <v>1</v>
      </c>
      <c r="AZ34">
        <v>1</v>
      </c>
      <c r="BA34">
        <v>18.55</v>
      </c>
      <c r="BB34">
        <v>8.0399999999999991</v>
      </c>
      <c r="BC34">
        <v>4.38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33</v>
      </c>
      <c r="BM34">
        <v>113</v>
      </c>
      <c r="BN34">
        <v>7156650</v>
      </c>
      <c r="BO34" t="s">
        <v>31</v>
      </c>
      <c r="BP34">
        <v>1</v>
      </c>
      <c r="BQ34">
        <v>30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86</v>
      </c>
      <c r="CA34">
        <v>44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41"/>
        <v>53028</v>
      </c>
      <c r="CQ34">
        <f t="shared" si="42"/>
        <v>226.9716</v>
      </c>
      <c r="CR34">
        <f t="shared" si="43"/>
        <v>197.58299999999997</v>
      </c>
      <c r="CS34">
        <f t="shared" si="44"/>
        <v>4.9124999999999996</v>
      </c>
      <c r="CT34">
        <f t="shared" si="45"/>
        <v>44678.788</v>
      </c>
      <c r="CU34">
        <f t="shared" si="46"/>
        <v>0</v>
      </c>
      <c r="CV34">
        <f t="shared" si="47"/>
        <v>202.39999999999998</v>
      </c>
      <c r="CW34">
        <f t="shared" si="48"/>
        <v>0</v>
      </c>
      <c r="CX34">
        <f t="shared" si="48"/>
        <v>0</v>
      </c>
      <c r="CY34">
        <f t="shared" si="49"/>
        <v>45174.811000000002</v>
      </c>
      <c r="CZ34">
        <f t="shared" si="50"/>
        <v>23112.694</v>
      </c>
      <c r="DC34" t="s">
        <v>3</v>
      </c>
      <c r="DD34" t="s">
        <v>3</v>
      </c>
      <c r="DE34" t="s">
        <v>11</v>
      </c>
      <c r="DF34" t="s">
        <v>11</v>
      </c>
      <c r="DG34" t="s">
        <v>12</v>
      </c>
      <c r="DH34" t="s">
        <v>3</v>
      </c>
      <c r="DI34" t="s">
        <v>12</v>
      </c>
      <c r="DJ34" t="s">
        <v>11</v>
      </c>
      <c r="DK34" t="s">
        <v>3</v>
      </c>
      <c r="DL34" t="s">
        <v>3</v>
      </c>
      <c r="DM34" t="s">
        <v>3</v>
      </c>
      <c r="DN34">
        <v>100</v>
      </c>
      <c r="DO34">
        <v>64</v>
      </c>
      <c r="DP34">
        <v>1.0249999999999999</v>
      </c>
      <c r="DQ34">
        <v>1</v>
      </c>
      <c r="DU34">
        <v>1005</v>
      </c>
      <c r="DV34" t="s">
        <v>20</v>
      </c>
      <c r="DW34" t="s">
        <v>20</v>
      </c>
      <c r="DX34">
        <v>100</v>
      </c>
      <c r="EE34">
        <v>21987465</v>
      </c>
      <c r="EF34">
        <v>30</v>
      </c>
      <c r="EG34" t="s">
        <v>22</v>
      </c>
      <c r="EH34">
        <v>0</v>
      </c>
      <c r="EI34" t="s">
        <v>3</v>
      </c>
      <c r="EJ34">
        <v>1</v>
      </c>
      <c r="EK34">
        <v>113</v>
      </c>
      <c r="EL34" t="s">
        <v>34</v>
      </c>
      <c r="EM34" t="s">
        <v>35</v>
      </c>
      <c r="EO34" t="s">
        <v>3</v>
      </c>
      <c r="EQ34">
        <v>131072</v>
      </c>
      <c r="ER34">
        <v>2165.88</v>
      </c>
      <c r="ES34">
        <v>51.82</v>
      </c>
      <c r="ET34">
        <v>19.66</v>
      </c>
      <c r="EU34">
        <v>3.93</v>
      </c>
      <c r="EV34">
        <v>2094.4</v>
      </c>
      <c r="EW34">
        <v>176</v>
      </c>
      <c r="EX34">
        <v>0</v>
      </c>
      <c r="EY34">
        <v>0</v>
      </c>
      <c r="FQ34">
        <v>0</v>
      </c>
      <c r="FR34">
        <f t="shared" si="51"/>
        <v>0</v>
      </c>
      <c r="FS34">
        <v>0</v>
      </c>
      <c r="FX34">
        <v>100</v>
      </c>
      <c r="FY34">
        <v>64</v>
      </c>
      <c r="GA34" t="s">
        <v>3</v>
      </c>
      <c r="GD34">
        <v>0</v>
      </c>
      <c r="GF34">
        <v>756687370</v>
      </c>
      <c r="GG34">
        <v>2</v>
      </c>
      <c r="GH34">
        <v>1</v>
      </c>
      <c r="GI34">
        <v>2</v>
      </c>
      <c r="GJ34">
        <v>0</v>
      </c>
      <c r="GK34">
        <f>ROUND(R34*(R12)/100,2)</f>
        <v>9.65</v>
      </c>
      <c r="GL34">
        <f t="shared" si="52"/>
        <v>0</v>
      </c>
      <c r="GM34">
        <f t="shared" si="53"/>
        <v>121325.15</v>
      </c>
      <c r="GN34">
        <f t="shared" si="54"/>
        <v>121325.15</v>
      </c>
      <c r="GO34">
        <f t="shared" si="55"/>
        <v>0</v>
      </c>
      <c r="GP34">
        <f t="shared" si="56"/>
        <v>0</v>
      </c>
      <c r="GR34">
        <v>0</v>
      </c>
      <c r="GS34">
        <v>0</v>
      </c>
      <c r="GT34">
        <v>0</v>
      </c>
      <c r="GU34" t="s">
        <v>3</v>
      </c>
      <c r="GV34">
        <f t="shared" si="57"/>
        <v>0</v>
      </c>
      <c r="GW34">
        <v>1</v>
      </c>
      <c r="GX34">
        <f t="shared" si="58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E35" t="s">
        <v>36</v>
      </c>
      <c r="F35" t="s">
        <v>37</v>
      </c>
      <c r="G35" t="s">
        <v>38</v>
      </c>
      <c r="H35" t="s">
        <v>39</v>
      </c>
      <c r="I35">
        <f>I34*J35</f>
        <v>0.41150000000000003</v>
      </c>
      <c r="J35">
        <v>0.35000425278557457</v>
      </c>
      <c r="O35">
        <f t="shared" si="28"/>
        <v>26219.84</v>
      </c>
      <c r="P35">
        <f t="shared" si="29"/>
        <v>26219.84</v>
      </c>
      <c r="Q35">
        <f t="shared" si="30"/>
        <v>0</v>
      </c>
      <c r="R35">
        <f t="shared" si="31"/>
        <v>0</v>
      </c>
      <c r="S35">
        <f t="shared" si="32"/>
        <v>0</v>
      </c>
      <c r="T35">
        <f t="shared" si="33"/>
        <v>0</v>
      </c>
      <c r="U35">
        <f t="shared" si="34"/>
        <v>0</v>
      </c>
      <c r="V35">
        <f t="shared" si="35"/>
        <v>0</v>
      </c>
      <c r="W35">
        <f t="shared" si="36"/>
        <v>0</v>
      </c>
      <c r="X35">
        <f t="shared" si="37"/>
        <v>0</v>
      </c>
      <c r="Y35">
        <f t="shared" si="37"/>
        <v>0</v>
      </c>
      <c r="AA35">
        <v>42145827</v>
      </c>
      <c r="AB35">
        <f t="shared" si="38"/>
        <v>19485.54</v>
      </c>
      <c r="AC35">
        <f>ROUND((ES35),6)</f>
        <v>19485.54</v>
      </c>
      <c r="AD35">
        <f t="shared" ref="AD35:AF36" si="59">ROUND((ET35),6)</f>
        <v>0</v>
      </c>
      <c r="AE35">
        <f t="shared" si="59"/>
        <v>0</v>
      </c>
      <c r="AF35">
        <f t="shared" si="59"/>
        <v>0</v>
      </c>
      <c r="AG35">
        <f t="shared" si="39"/>
        <v>0</v>
      </c>
      <c r="AH35">
        <f>(EW35)</f>
        <v>0</v>
      </c>
      <c r="AI35">
        <f>(EX35)</f>
        <v>0</v>
      </c>
      <c r="AJ35">
        <f t="shared" si="40"/>
        <v>0</v>
      </c>
      <c r="AK35">
        <v>19485.54</v>
      </c>
      <c r="AL35">
        <v>19485.54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3.27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40</v>
      </c>
      <c r="BM35">
        <v>113</v>
      </c>
      <c r="BN35">
        <v>7156650</v>
      </c>
      <c r="BO35" t="s">
        <v>37</v>
      </c>
      <c r="BP35">
        <v>1</v>
      </c>
      <c r="BQ35">
        <v>30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0</v>
      </c>
      <c r="CA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41"/>
        <v>26219.84</v>
      </c>
      <c r="CQ35">
        <f t="shared" si="42"/>
        <v>63717.715800000005</v>
      </c>
      <c r="CR35">
        <f t="shared" si="43"/>
        <v>0</v>
      </c>
      <c r="CS35">
        <f t="shared" si="44"/>
        <v>0</v>
      </c>
      <c r="CT35">
        <f t="shared" si="45"/>
        <v>0</v>
      </c>
      <c r="CU35">
        <f t="shared" si="46"/>
        <v>0</v>
      </c>
      <c r="CV35">
        <f t="shared" si="47"/>
        <v>0</v>
      </c>
      <c r="CW35">
        <f t="shared" si="48"/>
        <v>0</v>
      </c>
      <c r="CX35">
        <f t="shared" si="48"/>
        <v>0</v>
      </c>
      <c r="CY35">
        <f t="shared" si="49"/>
        <v>0</v>
      </c>
      <c r="CZ35">
        <f t="shared" si="50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100</v>
      </c>
      <c r="DO35">
        <v>64</v>
      </c>
      <c r="DP35">
        <v>1.0249999999999999</v>
      </c>
      <c r="DQ35">
        <v>1</v>
      </c>
      <c r="DU35">
        <v>1009</v>
      </c>
      <c r="DV35" t="s">
        <v>39</v>
      </c>
      <c r="DW35" t="s">
        <v>39</v>
      </c>
      <c r="DX35">
        <v>1000</v>
      </c>
      <c r="EE35">
        <v>21987465</v>
      </c>
      <c r="EF35">
        <v>30</v>
      </c>
      <c r="EG35" t="s">
        <v>22</v>
      </c>
      <c r="EH35">
        <v>0</v>
      </c>
      <c r="EI35" t="s">
        <v>3</v>
      </c>
      <c r="EJ35">
        <v>1</v>
      </c>
      <c r="EK35">
        <v>113</v>
      </c>
      <c r="EL35" t="s">
        <v>34</v>
      </c>
      <c r="EM35" t="s">
        <v>35</v>
      </c>
      <c r="EO35" t="s">
        <v>3</v>
      </c>
      <c r="EQ35">
        <v>0</v>
      </c>
      <c r="ER35">
        <v>19485.54</v>
      </c>
      <c r="ES35">
        <v>19485.54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51"/>
        <v>0</v>
      </c>
      <c r="FS35">
        <v>0</v>
      </c>
      <c r="FX35">
        <v>100</v>
      </c>
      <c r="FY35">
        <v>64</v>
      </c>
      <c r="GA35" t="s">
        <v>3</v>
      </c>
      <c r="GD35">
        <v>0</v>
      </c>
      <c r="GF35">
        <v>1679822580</v>
      </c>
      <c r="GG35">
        <v>2</v>
      </c>
      <c r="GH35">
        <v>1</v>
      </c>
      <c r="GI35">
        <v>2</v>
      </c>
      <c r="GJ35">
        <v>0</v>
      </c>
      <c r="GK35">
        <f>ROUND(R35*(R12)/100,2)</f>
        <v>0</v>
      </c>
      <c r="GL35">
        <f t="shared" si="52"/>
        <v>0</v>
      </c>
      <c r="GM35">
        <f t="shared" si="53"/>
        <v>26219.84</v>
      </c>
      <c r="GN35">
        <f t="shared" si="54"/>
        <v>26219.84</v>
      </c>
      <c r="GO35">
        <f t="shared" si="55"/>
        <v>0</v>
      </c>
      <c r="GP35">
        <f t="shared" si="56"/>
        <v>0</v>
      </c>
      <c r="GR35">
        <v>0</v>
      </c>
      <c r="GS35">
        <v>0</v>
      </c>
      <c r="GT35">
        <v>0</v>
      </c>
      <c r="GU35" t="s">
        <v>3</v>
      </c>
      <c r="GV35">
        <f t="shared" si="57"/>
        <v>0</v>
      </c>
      <c r="GW35">
        <v>1</v>
      </c>
      <c r="GX35">
        <f t="shared" si="58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E36" t="s">
        <v>41</v>
      </c>
      <c r="F36" t="s">
        <v>42</v>
      </c>
      <c r="G36" t="s">
        <v>43</v>
      </c>
      <c r="H36" t="s">
        <v>28</v>
      </c>
      <c r="I36">
        <f>I34*J36</f>
        <v>123.45</v>
      </c>
      <c r="J36">
        <v>105.00127583567237</v>
      </c>
      <c r="O36">
        <f t="shared" si="28"/>
        <v>163058.56</v>
      </c>
      <c r="P36">
        <f t="shared" si="29"/>
        <v>163058.56</v>
      </c>
      <c r="Q36">
        <f t="shared" si="30"/>
        <v>0</v>
      </c>
      <c r="R36">
        <f t="shared" si="31"/>
        <v>0</v>
      </c>
      <c r="S36">
        <f t="shared" si="32"/>
        <v>0</v>
      </c>
      <c r="T36">
        <f t="shared" si="33"/>
        <v>0</v>
      </c>
      <c r="U36">
        <f t="shared" si="34"/>
        <v>0</v>
      </c>
      <c r="V36">
        <f t="shared" si="35"/>
        <v>0</v>
      </c>
      <c r="W36">
        <f t="shared" si="36"/>
        <v>0</v>
      </c>
      <c r="X36">
        <f t="shared" si="37"/>
        <v>0</v>
      </c>
      <c r="Y36">
        <f t="shared" si="37"/>
        <v>0</v>
      </c>
      <c r="AA36">
        <v>42145827</v>
      </c>
      <c r="AB36">
        <f t="shared" si="38"/>
        <v>252.55199999999999</v>
      </c>
      <c r="AC36">
        <f>ROUND(((ES36*1.02)),6)</f>
        <v>252.55199999999999</v>
      </c>
      <c r="AD36">
        <f t="shared" si="59"/>
        <v>0</v>
      </c>
      <c r="AE36">
        <f t="shared" si="59"/>
        <v>0</v>
      </c>
      <c r="AF36">
        <f t="shared" si="59"/>
        <v>0</v>
      </c>
      <c r="AG36">
        <f t="shared" si="39"/>
        <v>0</v>
      </c>
      <c r="AH36">
        <f>(EW36)</f>
        <v>0</v>
      </c>
      <c r="AI36">
        <f>(EX36)</f>
        <v>0</v>
      </c>
      <c r="AJ36">
        <f t="shared" si="40"/>
        <v>0</v>
      </c>
      <c r="AK36">
        <v>247.6</v>
      </c>
      <c r="AL36">
        <v>247.6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</v>
      </c>
      <c r="AW36">
        <v>1</v>
      </c>
      <c r="AZ36">
        <v>1</v>
      </c>
      <c r="BA36">
        <v>1</v>
      </c>
      <c r="BB36">
        <v>1</v>
      </c>
      <c r="BC36">
        <v>5.23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113</v>
      </c>
      <c r="BN36">
        <v>0</v>
      </c>
      <c r="BO36" t="s">
        <v>3</v>
      </c>
      <c r="BP36">
        <v>0</v>
      </c>
      <c r="BQ36">
        <v>30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0</v>
      </c>
      <c r="CA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41"/>
        <v>163058.56</v>
      </c>
      <c r="CQ36">
        <f t="shared" si="42"/>
        <v>1320.8469600000001</v>
      </c>
      <c r="CR36">
        <f t="shared" si="43"/>
        <v>0</v>
      </c>
      <c r="CS36">
        <f t="shared" si="44"/>
        <v>0</v>
      </c>
      <c r="CT36">
        <f t="shared" si="45"/>
        <v>0</v>
      </c>
      <c r="CU36">
        <f t="shared" si="46"/>
        <v>0</v>
      </c>
      <c r="CV36">
        <f t="shared" si="47"/>
        <v>0</v>
      </c>
      <c r="CW36">
        <f t="shared" si="48"/>
        <v>0</v>
      </c>
      <c r="CX36">
        <f t="shared" si="48"/>
        <v>0</v>
      </c>
      <c r="CY36">
        <f t="shared" si="49"/>
        <v>0</v>
      </c>
      <c r="CZ36">
        <f t="shared" si="50"/>
        <v>0</v>
      </c>
      <c r="DC36" t="s">
        <v>3</v>
      </c>
      <c r="DD36" t="s">
        <v>44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100</v>
      </c>
      <c r="DO36">
        <v>64</v>
      </c>
      <c r="DP36">
        <v>1.0249999999999999</v>
      </c>
      <c r="DQ36">
        <v>1</v>
      </c>
      <c r="DU36">
        <v>1005</v>
      </c>
      <c r="DV36" t="s">
        <v>28</v>
      </c>
      <c r="DW36" t="s">
        <v>28</v>
      </c>
      <c r="DX36">
        <v>1</v>
      </c>
      <c r="EE36">
        <v>21987465</v>
      </c>
      <c r="EF36">
        <v>30</v>
      </c>
      <c r="EG36" t="s">
        <v>22</v>
      </c>
      <c r="EH36">
        <v>0</v>
      </c>
      <c r="EI36" t="s">
        <v>3</v>
      </c>
      <c r="EJ36">
        <v>1</v>
      </c>
      <c r="EK36">
        <v>113</v>
      </c>
      <c r="EL36" t="s">
        <v>34</v>
      </c>
      <c r="EM36" t="s">
        <v>35</v>
      </c>
      <c r="EO36" t="s">
        <v>3</v>
      </c>
      <c r="EQ36">
        <v>0</v>
      </c>
      <c r="ER36">
        <v>247.6</v>
      </c>
      <c r="ES36">
        <v>247.6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51"/>
        <v>0</v>
      </c>
      <c r="FS36">
        <v>0</v>
      </c>
      <c r="FX36">
        <v>100</v>
      </c>
      <c r="FY36">
        <v>64</v>
      </c>
      <c r="GA36" t="s">
        <v>3</v>
      </c>
      <c r="GD36">
        <v>0</v>
      </c>
      <c r="GF36">
        <v>1636948736</v>
      </c>
      <c r="GG36">
        <v>2</v>
      </c>
      <c r="GH36">
        <v>0</v>
      </c>
      <c r="GI36">
        <v>3</v>
      </c>
      <c r="GJ36">
        <v>0</v>
      </c>
      <c r="GK36">
        <f>ROUND(R36*(R12)/100,2)</f>
        <v>0</v>
      </c>
      <c r="GL36">
        <f t="shared" si="52"/>
        <v>0</v>
      </c>
      <c r="GM36">
        <f t="shared" si="53"/>
        <v>163058.56</v>
      </c>
      <c r="GN36">
        <f t="shared" si="54"/>
        <v>163058.56</v>
      </c>
      <c r="GO36">
        <f t="shared" si="55"/>
        <v>0</v>
      </c>
      <c r="GP36">
        <f t="shared" si="56"/>
        <v>0</v>
      </c>
      <c r="GR36">
        <v>0</v>
      </c>
      <c r="GS36">
        <v>0</v>
      </c>
      <c r="GT36">
        <v>0</v>
      </c>
      <c r="GU36" t="s">
        <v>3</v>
      </c>
      <c r="GV36">
        <f t="shared" si="57"/>
        <v>0</v>
      </c>
      <c r="GW36">
        <v>1</v>
      </c>
      <c r="GX36">
        <f t="shared" si="58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E37" t="s">
        <v>45</v>
      </c>
      <c r="F37" t="s">
        <v>31</v>
      </c>
      <c r="G37" t="s">
        <v>32</v>
      </c>
      <c r="H37" t="s">
        <v>20</v>
      </c>
      <c r="I37">
        <v>4.9372999999999996</v>
      </c>
      <c r="J37">
        <v>0</v>
      </c>
      <c r="O37">
        <f t="shared" si="28"/>
        <v>222688.74</v>
      </c>
      <c r="P37">
        <f t="shared" si="29"/>
        <v>1120.6300000000001</v>
      </c>
      <c r="Q37">
        <f t="shared" si="30"/>
        <v>975.53</v>
      </c>
      <c r="R37">
        <f t="shared" si="31"/>
        <v>24.25</v>
      </c>
      <c r="S37">
        <f t="shared" si="32"/>
        <v>220592.58</v>
      </c>
      <c r="T37">
        <f t="shared" si="33"/>
        <v>0</v>
      </c>
      <c r="U37">
        <f t="shared" si="34"/>
        <v>999.30951999999979</v>
      </c>
      <c r="V37">
        <f t="shared" si="35"/>
        <v>0</v>
      </c>
      <c r="W37">
        <f t="shared" si="36"/>
        <v>0</v>
      </c>
      <c r="X37">
        <f t="shared" si="37"/>
        <v>189709.62</v>
      </c>
      <c r="Y37">
        <f t="shared" si="37"/>
        <v>97060.74</v>
      </c>
      <c r="AA37">
        <v>42145827</v>
      </c>
      <c r="AB37">
        <f t="shared" si="38"/>
        <v>2484.9549999999999</v>
      </c>
      <c r="AC37">
        <f>ROUND((ES37),6)</f>
        <v>51.82</v>
      </c>
      <c r="AD37">
        <f>ROUND(((ET37*1.25)),6)</f>
        <v>24.574999999999999</v>
      </c>
      <c r="AE37">
        <f>ROUND(((EU37*1.25)),6)</f>
        <v>4.9124999999999996</v>
      </c>
      <c r="AF37">
        <f>ROUND(((EV37*1.15)),6)</f>
        <v>2408.56</v>
      </c>
      <c r="AG37">
        <f t="shared" si="39"/>
        <v>0</v>
      </c>
      <c r="AH37">
        <f>((EW37*1.15))</f>
        <v>202.39999999999998</v>
      </c>
      <c r="AI37">
        <f>((EX37*1.25))</f>
        <v>0</v>
      </c>
      <c r="AJ37">
        <f t="shared" si="40"/>
        <v>0</v>
      </c>
      <c r="AK37">
        <v>2165.88</v>
      </c>
      <c r="AL37">
        <v>51.82</v>
      </c>
      <c r="AM37">
        <v>19.66</v>
      </c>
      <c r="AN37">
        <v>3.93</v>
      </c>
      <c r="AO37">
        <v>2094.4</v>
      </c>
      <c r="AP37">
        <v>0</v>
      </c>
      <c r="AQ37">
        <v>176</v>
      </c>
      <c r="AR37">
        <v>0</v>
      </c>
      <c r="AS37">
        <v>0</v>
      </c>
      <c r="AT37">
        <v>86</v>
      </c>
      <c r="AU37">
        <v>44</v>
      </c>
      <c r="AV37">
        <v>1</v>
      </c>
      <c r="AW37">
        <v>1</v>
      </c>
      <c r="AZ37">
        <v>1</v>
      </c>
      <c r="BA37">
        <v>18.55</v>
      </c>
      <c r="BB37">
        <v>8.0399999999999991</v>
      </c>
      <c r="BC37">
        <v>4.38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33</v>
      </c>
      <c r="BM37">
        <v>113</v>
      </c>
      <c r="BN37">
        <v>7156650</v>
      </c>
      <c r="BO37" t="s">
        <v>31</v>
      </c>
      <c r="BP37">
        <v>1</v>
      </c>
      <c r="BQ37">
        <v>30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86</v>
      </c>
      <c r="CA37">
        <v>44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41"/>
        <v>222688.74</v>
      </c>
      <c r="CQ37">
        <f t="shared" si="42"/>
        <v>226.9716</v>
      </c>
      <c r="CR37">
        <f t="shared" si="43"/>
        <v>197.58299999999997</v>
      </c>
      <c r="CS37">
        <f t="shared" si="44"/>
        <v>4.9124999999999996</v>
      </c>
      <c r="CT37">
        <f t="shared" si="45"/>
        <v>44678.788</v>
      </c>
      <c r="CU37">
        <f t="shared" si="46"/>
        <v>0</v>
      </c>
      <c r="CV37">
        <f t="shared" si="47"/>
        <v>202.39999999999998</v>
      </c>
      <c r="CW37">
        <f t="shared" si="48"/>
        <v>0</v>
      </c>
      <c r="CX37">
        <f t="shared" si="48"/>
        <v>0</v>
      </c>
      <c r="CY37">
        <f t="shared" si="49"/>
        <v>189709.6188</v>
      </c>
      <c r="CZ37">
        <f t="shared" si="50"/>
        <v>97060.735199999996</v>
      </c>
      <c r="DC37" t="s">
        <v>3</v>
      </c>
      <c r="DD37" t="s">
        <v>3</v>
      </c>
      <c r="DE37" t="s">
        <v>11</v>
      </c>
      <c r="DF37" t="s">
        <v>11</v>
      </c>
      <c r="DG37" t="s">
        <v>12</v>
      </c>
      <c r="DH37" t="s">
        <v>3</v>
      </c>
      <c r="DI37" t="s">
        <v>12</v>
      </c>
      <c r="DJ37" t="s">
        <v>11</v>
      </c>
      <c r="DK37" t="s">
        <v>3</v>
      </c>
      <c r="DL37" t="s">
        <v>3</v>
      </c>
      <c r="DM37" t="s">
        <v>3</v>
      </c>
      <c r="DN37">
        <v>100</v>
      </c>
      <c r="DO37">
        <v>64</v>
      </c>
      <c r="DP37">
        <v>1.0249999999999999</v>
      </c>
      <c r="DQ37">
        <v>1</v>
      </c>
      <c r="DU37">
        <v>1005</v>
      </c>
      <c r="DV37" t="s">
        <v>20</v>
      </c>
      <c r="DW37" t="s">
        <v>20</v>
      </c>
      <c r="DX37">
        <v>100</v>
      </c>
      <c r="EE37">
        <v>21987465</v>
      </c>
      <c r="EF37">
        <v>30</v>
      </c>
      <c r="EG37" t="s">
        <v>22</v>
      </c>
      <c r="EH37">
        <v>0</v>
      </c>
      <c r="EI37" t="s">
        <v>3</v>
      </c>
      <c r="EJ37">
        <v>1</v>
      </c>
      <c r="EK37">
        <v>113</v>
      </c>
      <c r="EL37" t="s">
        <v>34</v>
      </c>
      <c r="EM37" t="s">
        <v>35</v>
      </c>
      <c r="EO37" t="s">
        <v>3</v>
      </c>
      <c r="EQ37">
        <v>131072</v>
      </c>
      <c r="ER37">
        <v>2165.88</v>
      </c>
      <c r="ES37">
        <v>51.82</v>
      </c>
      <c r="ET37">
        <v>19.66</v>
      </c>
      <c r="EU37">
        <v>3.93</v>
      </c>
      <c r="EV37">
        <v>2094.4</v>
      </c>
      <c r="EW37">
        <v>176</v>
      </c>
      <c r="EX37">
        <v>0</v>
      </c>
      <c r="EY37">
        <v>0</v>
      </c>
      <c r="FQ37">
        <v>0</v>
      </c>
      <c r="FR37">
        <f t="shared" si="51"/>
        <v>0</v>
      </c>
      <c r="FS37">
        <v>0</v>
      </c>
      <c r="FX37">
        <v>100</v>
      </c>
      <c r="FY37">
        <v>64</v>
      </c>
      <c r="GA37" t="s">
        <v>3</v>
      </c>
      <c r="GD37">
        <v>0</v>
      </c>
      <c r="GF37">
        <v>756687370</v>
      </c>
      <c r="GG37">
        <v>2</v>
      </c>
      <c r="GH37">
        <v>1</v>
      </c>
      <c r="GI37">
        <v>2</v>
      </c>
      <c r="GJ37">
        <v>0</v>
      </c>
      <c r="GK37">
        <f>ROUND(R37*(R12)/100,2)</f>
        <v>40.5</v>
      </c>
      <c r="GL37">
        <f t="shared" si="52"/>
        <v>0</v>
      </c>
      <c r="GM37">
        <f t="shared" si="53"/>
        <v>509499.6</v>
      </c>
      <c r="GN37">
        <f t="shared" si="54"/>
        <v>509499.6</v>
      </c>
      <c r="GO37">
        <f t="shared" si="55"/>
        <v>0</v>
      </c>
      <c r="GP37">
        <f t="shared" si="56"/>
        <v>0</v>
      </c>
      <c r="GR37">
        <v>0</v>
      </c>
      <c r="GS37">
        <v>0</v>
      </c>
      <c r="GT37">
        <v>0</v>
      </c>
      <c r="GU37" t="s">
        <v>3</v>
      </c>
      <c r="GV37">
        <f t="shared" si="57"/>
        <v>0</v>
      </c>
      <c r="GW37">
        <v>1</v>
      </c>
      <c r="GX37">
        <f t="shared" si="58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E38" t="s">
        <v>46</v>
      </c>
      <c r="F38" t="s">
        <v>37</v>
      </c>
      <c r="G38" t="s">
        <v>38</v>
      </c>
      <c r="H38" t="s">
        <v>39</v>
      </c>
      <c r="I38">
        <f>I37*J38</f>
        <v>1.7281</v>
      </c>
      <c r="J38">
        <v>0.35000911429323722</v>
      </c>
      <c r="O38">
        <f t="shared" si="28"/>
        <v>110110.58</v>
      </c>
      <c r="P38">
        <f t="shared" si="29"/>
        <v>110110.58</v>
      </c>
      <c r="Q38">
        <f t="shared" si="30"/>
        <v>0</v>
      </c>
      <c r="R38">
        <f t="shared" si="31"/>
        <v>0</v>
      </c>
      <c r="S38">
        <f t="shared" si="32"/>
        <v>0</v>
      </c>
      <c r="T38">
        <f t="shared" si="33"/>
        <v>0</v>
      </c>
      <c r="U38">
        <f t="shared" si="34"/>
        <v>0</v>
      </c>
      <c r="V38">
        <f t="shared" si="35"/>
        <v>0</v>
      </c>
      <c r="W38">
        <f t="shared" si="36"/>
        <v>0</v>
      </c>
      <c r="X38">
        <f t="shared" si="37"/>
        <v>0</v>
      </c>
      <c r="Y38">
        <f t="shared" si="37"/>
        <v>0</v>
      </c>
      <c r="AA38">
        <v>42145827</v>
      </c>
      <c r="AB38">
        <f t="shared" si="38"/>
        <v>19485.54</v>
      </c>
      <c r="AC38">
        <f>ROUND((ES38),6)</f>
        <v>19485.54</v>
      </c>
      <c r="AD38">
        <f t="shared" ref="AD38:AF39" si="60">ROUND((ET38),6)</f>
        <v>0</v>
      </c>
      <c r="AE38">
        <f t="shared" si="60"/>
        <v>0</v>
      </c>
      <c r="AF38">
        <f t="shared" si="60"/>
        <v>0</v>
      </c>
      <c r="AG38">
        <f t="shared" si="39"/>
        <v>0</v>
      </c>
      <c r="AH38">
        <f>(EW38)</f>
        <v>0</v>
      </c>
      <c r="AI38">
        <f>(EX38)</f>
        <v>0</v>
      </c>
      <c r="AJ38">
        <f t="shared" si="40"/>
        <v>0</v>
      </c>
      <c r="AK38">
        <v>19485.54</v>
      </c>
      <c r="AL38">
        <v>19485.54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1</v>
      </c>
      <c r="AW38">
        <v>1</v>
      </c>
      <c r="AZ38">
        <v>1</v>
      </c>
      <c r="BA38">
        <v>1</v>
      </c>
      <c r="BB38">
        <v>1</v>
      </c>
      <c r="BC38">
        <v>3.27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40</v>
      </c>
      <c r="BM38">
        <v>113</v>
      </c>
      <c r="BN38">
        <v>7156650</v>
      </c>
      <c r="BO38" t="s">
        <v>37</v>
      </c>
      <c r="BP38">
        <v>1</v>
      </c>
      <c r="BQ38">
        <v>30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0</v>
      </c>
      <c r="CA38">
        <v>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41"/>
        <v>110110.58</v>
      </c>
      <c r="CQ38">
        <f t="shared" si="42"/>
        <v>63717.715800000005</v>
      </c>
      <c r="CR38">
        <f t="shared" si="43"/>
        <v>0</v>
      </c>
      <c r="CS38">
        <f t="shared" si="44"/>
        <v>0</v>
      </c>
      <c r="CT38">
        <f t="shared" si="45"/>
        <v>0</v>
      </c>
      <c r="CU38">
        <f t="shared" si="46"/>
        <v>0</v>
      </c>
      <c r="CV38">
        <f t="shared" si="47"/>
        <v>0</v>
      </c>
      <c r="CW38">
        <f t="shared" si="48"/>
        <v>0</v>
      </c>
      <c r="CX38">
        <f t="shared" si="48"/>
        <v>0</v>
      </c>
      <c r="CY38">
        <f t="shared" si="49"/>
        <v>0</v>
      </c>
      <c r="CZ38">
        <f t="shared" si="50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100</v>
      </c>
      <c r="DO38">
        <v>64</v>
      </c>
      <c r="DP38">
        <v>1.0249999999999999</v>
      </c>
      <c r="DQ38">
        <v>1</v>
      </c>
      <c r="DU38">
        <v>1009</v>
      </c>
      <c r="DV38" t="s">
        <v>39</v>
      </c>
      <c r="DW38" t="s">
        <v>39</v>
      </c>
      <c r="DX38">
        <v>1000</v>
      </c>
      <c r="EE38">
        <v>21987465</v>
      </c>
      <c r="EF38">
        <v>30</v>
      </c>
      <c r="EG38" t="s">
        <v>22</v>
      </c>
      <c r="EH38">
        <v>0</v>
      </c>
      <c r="EI38" t="s">
        <v>3</v>
      </c>
      <c r="EJ38">
        <v>1</v>
      </c>
      <c r="EK38">
        <v>113</v>
      </c>
      <c r="EL38" t="s">
        <v>34</v>
      </c>
      <c r="EM38" t="s">
        <v>35</v>
      </c>
      <c r="EO38" t="s">
        <v>3</v>
      </c>
      <c r="EQ38">
        <v>0</v>
      </c>
      <c r="ER38">
        <v>19485.54</v>
      </c>
      <c r="ES38">
        <v>19485.54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51"/>
        <v>0</v>
      </c>
      <c r="FS38">
        <v>0</v>
      </c>
      <c r="FX38">
        <v>100</v>
      </c>
      <c r="FY38">
        <v>64</v>
      </c>
      <c r="GA38" t="s">
        <v>3</v>
      </c>
      <c r="GD38">
        <v>0</v>
      </c>
      <c r="GF38">
        <v>1679822580</v>
      </c>
      <c r="GG38">
        <v>2</v>
      </c>
      <c r="GH38">
        <v>1</v>
      </c>
      <c r="GI38">
        <v>2</v>
      </c>
      <c r="GJ38">
        <v>0</v>
      </c>
      <c r="GK38">
        <f>ROUND(R38*(R12)/100,2)</f>
        <v>0</v>
      </c>
      <c r="GL38">
        <f t="shared" si="52"/>
        <v>0</v>
      </c>
      <c r="GM38">
        <f t="shared" si="53"/>
        <v>110110.58</v>
      </c>
      <c r="GN38">
        <f t="shared" si="54"/>
        <v>110110.58</v>
      </c>
      <c r="GO38">
        <f t="shared" si="55"/>
        <v>0</v>
      </c>
      <c r="GP38">
        <f t="shared" si="56"/>
        <v>0</v>
      </c>
      <c r="GR38">
        <v>0</v>
      </c>
      <c r="GS38">
        <v>0</v>
      </c>
      <c r="GT38">
        <v>0</v>
      </c>
      <c r="GU38" t="s">
        <v>3</v>
      </c>
      <c r="GV38">
        <f t="shared" si="57"/>
        <v>0</v>
      </c>
      <c r="GW38">
        <v>1</v>
      </c>
      <c r="GX38">
        <f t="shared" si="58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E39" t="s">
        <v>47</v>
      </c>
      <c r="F39" t="s">
        <v>42</v>
      </c>
      <c r="G39" t="s">
        <v>48</v>
      </c>
      <c r="H39" t="s">
        <v>28</v>
      </c>
      <c r="I39">
        <f>I37*J39</f>
        <v>518.42280000000005</v>
      </c>
      <c r="J39">
        <v>105.00127600105323</v>
      </c>
      <c r="O39">
        <f t="shared" si="28"/>
        <v>355653.37</v>
      </c>
      <c r="P39">
        <f t="shared" si="29"/>
        <v>355653.37</v>
      </c>
      <c r="Q39">
        <f t="shared" si="30"/>
        <v>0</v>
      </c>
      <c r="R39">
        <f t="shared" si="31"/>
        <v>0</v>
      </c>
      <c r="S39">
        <f t="shared" si="32"/>
        <v>0</v>
      </c>
      <c r="T39">
        <f t="shared" si="33"/>
        <v>0</v>
      </c>
      <c r="U39">
        <f t="shared" si="34"/>
        <v>0</v>
      </c>
      <c r="V39">
        <f t="shared" si="35"/>
        <v>0</v>
      </c>
      <c r="W39">
        <f t="shared" si="36"/>
        <v>0</v>
      </c>
      <c r="X39">
        <f t="shared" si="37"/>
        <v>0</v>
      </c>
      <c r="Y39">
        <f t="shared" si="37"/>
        <v>0</v>
      </c>
      <c r="AA39">
        <v>42145827</v>
      </c>
      <c r="AB39">
        <f t="shared" si="38"/>
        <v>131.172</v>
      </c>
      <c r="AC39">
        <f>ROUND(((ES39*1.02)),6)</f>
        <v>131.172</v>
      </c>
      <c r="AD39">
        <f t="shared" si="60"/>
        <v>0</v>
      </c>
      <c r="AE39">
        <f t="shared" si="60"/>
        <v>0</v>
      </c>
      <c r="AF39">
        <f t="shared" si="60"/>
        <v>0</v>
      </c>
      <c r="AG39">
        <f t="shared" si="39"/>
        <v>0</v>
      </c>
      <c r="AH39">
        <f>(EW39)</f>
        <v>0</v>
      </c>
      <c r="AI39">
        <f>(EX39)</f>
        <v>0</v>
      </c>
      <c r="AJ39">
        <f t="shared" si="40"/>
        <v>0</v>
      </c>
      <c r="AK39">
        <v>128.6</v>
      </c>
      <c r="AL39">
        <v>128.6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5.23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113</v>
      </c>
      <c r="BN39">
        <v>0</v>
      </c>
      <c r="BO39" t="s">
        <v>3</v>
      </c>
      <c r="BP39">
        <v>0</v>
      </c>
      <c r="BQ39">
        <v>30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0</v>
      </c>
      <c r="CA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41"/>
        <v>355653.37</v>
      </c>
      <c r="CQ39">
        <f t="shared" si="42"/>
        <v>686.02956000000006</v>
      </c>
      <c r="CR39">
        <f t="shared" si="43"/>
        <v>0</v>
      </c>
      <c r="CS39">
        <f t="shared" si="44"/>
        <v>0</v>
      </c>
      <c r="CT39">
        <f t="shared" si="45"/>
        <v>0</v>
      </c>
      <c r="CU39">
        <f t="shared" si="46"/>
        <v>0</v>
      </c>
      <c r="CV39">
        <f t="shared" si="47"/>
        <v>0</v>
      </c>
      <c r="CW39">
        <f t="shared" si="48"/>
        <v>0</v>
      </c>
      <c r="CX39">
        <f t="shared" si="48"/>
        <v>0</v>
      </c>
      <c r="CY39">
        <f t="shared" si="49"/>
        <v>0</v>
      </c>
      <c r="CZ39">
        <f t="shared" si="50"/>
        <v>0</v>
      </c>
      <c r="DC39" t="s">
        <v>3</v>
      </c>
      <c r="DD39" t="s">
        <v>44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100</v>
      </c>
      <c r="DO39">
        <v>64</v>
      </c>
      <c r="DP39">
        <v>1.0249999999999999</v>
      </c>
      <c r="DQ39">
        <v>1</v>
      </c>
      <c r="DU39">
        <v>1005</v>
      </c>
      <c r="DV39" t="s">
        <v>28</v>
      </c>
      <c r="DW39" t="s">
        <v>28</v>
      </c>
      <c r="DX39">
        <v>1</v>
      </c>
      <c r="EE39">
        <v>21987465</v>
      </c>
      <c r="EF39">
        <v>30</v>
      </c>
      <c r="EG39" t="s">
        <v>22</v>
      </c>
      <c r="EH39">
        <v>0</v>
      </c>
      <c r="EI39" t="s">
        <v>3</v>
      </c>
      <c r="EJ39">
        <v>1</v>
      </c>
      <c r="EK39">
        <v>113</v>
      </c>
      <c r="EL39" t="s">
        <v>34</v>
      </c>
      <c r="EM39" t="s">
        <v>35</v>
      </c>
      <c r="EO39" t="s">
        <v>3</v>
      </c>
      <c r="EQ39">
        <v>0</v>
      </c>
      <c r="ER39">
        <v>128.6</v>
      </c>
      <c r="ES39">
        <v>128.6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51"/>
        <v>0</v>
      </c>
      <c r="FS39">
        <v>0</v>
      </c>
      <c r="FX39">
        <v>100</v>
      </c>
      <c r="FY39">
        <v>64</v>
      </c>
      <c r="GA39" t="s">
        <v>3</v>
      </c>
      <c r="GD39">
        <v>0</v>
      </c>
      <c r="GF39">
        <v>1493592268</v>
      </c>
      <c r="GG39">
        <v>2</v>
      </c>
      <c r="GH39">
        <v>0</v>
      </c>
      <c r="GI39">
        <v>3</v>
      </c>
      <c r="GJ39">
        <v>0</v>
      </c>
      <c r="GK39">
        <f>ROUND(R39*(R12)/100,2)</f>
        <v>0</v>
      </c>
      <c r="GL39">
        <f t="shared" si="52"/>
        <v>0</v>
      </c>
      <c r="GM39">
        <f t="shared" si="53"/>
        <v>355653.37</v>
      </c>
      <c r="GN39">
        <f t="shared" si="54"/>
        <v>355653.37</v>
      </c>
      <c r="GO39">
        <f t="shared" si="55"/>
        <v>0</v>
      </c>
      <c r="GP39">
        <f t="shared" si="56"/>
        <v>0</v>
      </c>
      <c r="GR39">
        <v>0</v>
      </c>
      <c r="GS39">
        <v>0</v>
      </c>
      <c r="GT39">
        <v>0</v>
      </c>
      <c r="GU39" t="s">
        <v>3</v>
      </c>
      <c r="GV39">
        <f t="shared" si="57"/>
        <v>0</v>
      </c>
      <c r="GW39">
        <v>1</v>
      </c>
      <c r="GX39">
        <f t="shared" si="58"/>
        <v>0</v>
      </c>
      <c r="HA39">
        <v>0</v>
      </c>
      <c r="HB39">
        <v>0</v>
      </c>
      <c r="IK39">
        <v>0</v>
      </c>
    </row>
    <row r="41" spans="1:245" x14ac:dyDescent="0.2">
      <c r="A41" s="2">
        <v>51</v>
      </c>
      <c r="B41" s="2">
        <f>B28</f>
        <v>1</v>
      </c>
      <c r="C41" s="2">
        <f>A28</f>
        <v>5</v>
      </c>
      <c r="D41" s="2">
        <f>ROW(A28)</f>
        <v>28</v>
      </c>
      <c r="E41" s="2"/>
      <c r="F41" s="2" t="str">
        <f>IF(F28&lt;&gt;"",F28,"")</f>
        <v>Новый подраздел</v>
      </c>
      <c r="G41" s="2" t="str">
        <f>IF(G28&lt;&gt;"",G28,"")</f>
        <v>Потолки 1 этаж</v>
      </c>
      <c r="H41" s="2">
        <v>0</v>
      </c>
      <c r="I41" s="2"/>
      <c r="J41" s="2"/>
      <c r="K41" s="2"/>
      <c r="L41" s="2"/>
      <c r="M41" s="2"/>
      <c r="N41" s="2"/>
      <c r="O41" s="2">
        <f t="shared" ref="O41:T41" si="61">ROUND(AB41,2)</f>
        <v>1260290.25</v>
      </c>
      <c r="P41" s="2">
        <f t="shared" si="61"/>
        <v>770334.34</v>
      </c>
      <c r="Q41" s="2">
        <f t="shared" si="61"/>
        <v>6332.06</v>
      </c>
      <c r="R41" s="2">
        <f t="shared" si="61"/>
        <v>191.88</v>
      </c>
      <c r="S41" s="2">
        <f t="shared" si="61"/>
        <v>483623.85</v>
      </c>
      <c r="T41" s="2">
        <f t="shared" si="61"/>
        <v>0</v>
      </c>
      <c r="U41" s="2">
        <f>AH41</f>
        <v>2096.9559999999997</v>
      </c>
      <c r="V41" s="2">
        <f>AI41</f>
        <v>0</v>
      </c>
      <c r="W41" s="2">
        <f>ROUND(AJ41,2)</f>
        <v>0</v>
      </c>
      <c r="X41" s="2">
        <f>ROUND(AK41,2)</f>
        <v>386446.17</v>
      </c>
      <c r="Y41" s="2">
        <f>ROUND(AL41,2)</f>
        <v>212794.49</v>
      </c>
      <c r="Z41" s="2"/>
      <c r="AA41" s="2"/>
      <c r="AB41" s="2">
        <f>ROUND(SUMIF(AA32:AA39,"=42145827",O32:O39),2)</f>
        <v>1260290.25</v>
      </c>
      <c r="AC41" s="2">
        <f>ROUND(SUMIF(AA32:AA39,"=42145827",P32:P39),2)</f>
        <v>770334.34</v>
      </c>
      <c r="AD41" s="2">
        <f>ROUND(SUMIF(AA32:AA39,"=42145827",Q32:Q39),2)</f>
        <v>6332.06</v>
      </c>
      <c r="AE41" s="2">
        <f>ROUND(SUMIF(AA32:AA39,"=42145827",R32:R39),2)</f>
        <v>191.88</v>
      </c>
      <c r="AF41" s="2">
        <f>ROUND(SUMIF(AA32:AA39,"=42145827",S32:S39),2)</f>
        <v>483623.85</v>
      </c>
      <c r="AG41" s="2">
        <f>ROUND(SUMIF(AA32:AA39,"=42145827",T32:T39),2)</f>
        <v>0</v>
      </c>
      <c r="AH41" s="2">
        <f>SUMIF(AA32:AA39,"=42145827",U32:U39)</f>
        <v>2096.9559999999997</v>
      </c>
      <c r="AI41" s="2">
        <f>SUMIF(AA32:AA39,"=42145827",V32:V39)</f>
        <v>0</v>
      </c>
      <c r="AJ41" s="2">
        <f>ROUND(SUMIF(AA32:AA39,"=42145827",W32:W39),2)</f>
        <v>0</v>
      </c>
      <c r="AK41" s="2">
        <f>ROUND(SUMIF(AA32:AA39,"=42145827",X32:X39),2)</f>
        <v>386446.17</v>
      </c>
      <c r="AL41" s="2">
        <f>ROUND(SUMIF(AA32:AA39,"=42145827",Y32:Y39),2)</f>
        <v>212794.49</v>
      </c>
      <c r="AM41" s="2"/>
      <c r="AN41" s="2"/>
      <c r="AO41" s="2">
        <f t="shared" ref="AO41:BC41" si="62">ROUND(BX41,2)</f>
        <v>0</v>
      </c>
      <c r="AP41" s="2">
        <f t="shared" si="62"/>
        <v>0</v>
      </c>
      <c r="AQ41" s="2">
        <f t="shared" si="62"/>
        <v>0</v>
      </c>
      <c r="AR41" s="2">
        <f t="shared" si="62"/>
        <v>1859851.35</v>
      </c>
      <c r="AS41" s="2">
        <f t="shared" si="62"/>
        <v>1859851.35</v>
      </c>
      <c r="AT41" s="2">
        <f t="shared" si="62"/>
        <v>0</v>
      </c>
      <c r="AU41" s="2">
        <f t="shared" si="62"/>
        <v>0</v>
      </c>
      <c r="AV41" s="2">
        <f t="shared" si="62"/>
        <v>770334.34</v>
      </c>
      <c r="AW41" s="2">
        <f t="shared" si="62"/>
        <v>770334.34</v>
      </c>
      <c r="AX41" s="2">
        <f t="shared" si="62"/>
        <v>0</v>
      </c>
      <c r="AY41" s="2">
        <f t="shared" si="62"/>
        <v>770334.34</v>
      </c>
      <c r="AZ41" s="2">
        <f t="shared" si="62"/>
        <v>0</v>
      </c>
      <c r="BA41" s="2">
        <f t="shared" si="62"/>
        <v>0</v>
      </c>
      <c r="BB41" s="2">
        <f t="shared" si="62"/>
        <v>0</v>
      </c>
      <c r="BC41" s="2">
        <f t="shared" si="62"/>
        <v>0</v>
      </c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>
        <f>ROUND(SUMIF(AA32:AA39,"=42145827",FQ32:FQ39),2)</f>
        <v>0</v>
      </c>
      <c r="BY41" s="2">
        <f>ROUND(SUMIF(AA32:AA39,"=42145827",FR32:FR39),2)</f>
        <v>0</v>
      </c>
      <c r="BZ41" s="2">
        <f>ROUND(SUMIF(AA32:AA39,"=42145827",GL32:GL39),2)</f>
        <v>0</v>
      </c>
      <c r="CA41" s="2">
        <f>ROUND(SUMIF(AA32:AA39,"=42145827",GM32:GM39),2)</f>
        <v>1859851.35</v>
      </c>
      <c r="CB41" s="2">
        <f>ROUND(SUMIF(AA32:AA39,"=42145827",GN32:GN39),2)</f>
        <v>1859851.35</v>
      </c>
      <c r="CC41" s="2">
        <f>ROUND(SUMIF(AA32:AA39,"=42145827",GO32:GO39),2)</f>
        <v>0</v>
      </c>
      <c r="CD41" s="2">
        <f>ROUND(SUMIF(AA32:AA39,"=42145827",GP32:GP39),2)</f>
        <v>0</v>
      </c>
      <c r="CE41" s="2">
        <f>AC41-BX41</f>
        <v>770334.34</v>
      </c>
      <c r="CF41" s="2">
        <f>AC41-BY41</f>
        <v>770334.34</v>
      </c>
      <c r="CG41" s="2">
        <f>BX41-BZ41</f>
        <v>0</v>
      </c>
      <c r="CH41" s="2">
        <f>AC41-BX41-BY41+BZ41</f>
        <v>770334.34</v>
      </c>
      <c r="CI41" s="2">
        <f>BY41-BZ41</f>
        <v>0</v>
      </c>
      <c r="CJ41" s="2">
        <f>ROUND(SUMIF(AA32:AA39,"=42145827",GX32:GX39),2)</f>
        <v>0</v>
      </c>
      <c r="CK41" s="2">
        <f>ROUND(SUMIF(AA32:AA39,"=42145827",GY32:GY39),2)</f>
        <v>0</v>
      </c>
      <c r="CL41" s="2">
        <f>ROUND(SUMIF(AA32:AA39,"=42145827",GZ32:GZ39),2)</f>
        <v>0</v>
      </c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>
        <v>0</v>
      </c>
    </row>
    <row r="43" spans="1:245" x14ac:dyDescent="0.2">
      <c r="A43" s="4">
        <v>50</v>
      </c>
      <c r="B43" s="4">
        <v>0</v>
      </c>
      <c r="C43" s="4">
        <v>0</v>
      </c>
      <c r="D43" s="4">
        <v>1</v>
      </c>
      <c r="E43" s="4">
        <v>201</v>
      </c>
      <c r="F43" s="4">
        <f>ROUND(Source!O41,O43)</f>
        <v>1260290.25</v>
      </c>
      <c r="G43" s="4" t="s">
        <v>49</v>
      </c>
      <c r="H43" s="4" t="s">
        <v>50</v>
      </c>
      <c r="I43" s="4"/>
      <c r="J43" s="4"/>
      <c r="K43" s="4">
        <v>201</v>
      </c>
      <c r="L43" s="4">
        <v>1</v>
      </c>
      <c r="M43" s="4">
        <v>3</v>
      </c>
      <c r="N43" s="4" t="s">
        <v>3</v>
      </c>
      <c r="O43" s="4">
        <v>2</v>
      </c>
      <c r="P43" s="4"/>
      <c r="Q43" s="4"/>
      <c r="R43" s="4"/>
      <c r="S43" s="4"/>
      <c r="T43" s="4"/>
      <c r="U43" s="4"/>
      <c r="V43" s="4"/>
      <c r="W43" s="4"/>
    </row>
    <row r="44" spans="1:245" x14ac:dyDescent="0.2">
      <c r="A44" s="4">
        <v>50</v>
      </c>
      <c r="B44" s="4">
        <v>0</v>
      </c>
      <c r="C44" s="4">
        <v>0</v>
      </c>
      <c r="D44" s="4">
        <v>1</v>
      </c>
      <c r="E44" s="4">
        <v>202</v>
      </c>
      <c r="F44" s="4">
        <f>ROUND(Source!P41,O44)</f>
        <v>770334.34</v>
      </c>
      <c r="G44" s="4" t="s">
        <v>51</v>
      </c>
      <c r="H44" s="4" t="s">
        <v>52</v>
      </c>
      <c r="I44" s="4"/>
      <c r="J44" s="4"/>
      <c r="K44" s="4">
        <v>202</v>
      </c>
      <c r="L44" s="4">
        <v>2</v>
      </c>
      <c r="M44" s="4">
        <v>3</v>
      </c>
      <c r="N44" s="4" t="s">
        <v>3</v>
      </c>
      <c r="O44" s="4">
        <v>2</v>
      </c>
      <c r="P44" s="4"/>
      <c r="Q44" s="4"/>
      <c r="R44" s="4"/>
      <c r="S44" s="4"/>
      <c r="T44" s="4"/>
      <c r="U44" s="4"/>
      <c r="V44" s="4"/>
      <c r="W44" s="4"/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222</v>
      </c>
      <c r="F45" s="4">
        <f>ROUND(Source!AO41,O45)</f>
        <v>0</v>
      </c>
      <c r="G45" s="4" t="s">
        <v>53</v>
      </c>
      <c r="H45" s="4" t="s">
        <v>54</v>
      </c>
      <c r="I45" s="4"/>
      <c r="J45" s="4"/>
      <c r="K45" s="4">
        <v>222</v>
      </c>
      <c r="L45" s="4">
        <v>3</v>
      </c>
      <c r="M45" s="4">
        <v>3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225</v>
      </c>
      <c r="F46" s="4">
        <f>ROUND(Source!AV41,O46)</f>
        <v>770334.34</v>
      </c>
      <c r="G46" s="4" t="s">
        <v>55</v>
      </c>
      <c r="H46" s="4" t="s">
        <v>56</v>
      </c>
      <c r="I46" s="4"/>
      <c r="J46" s="4"/>
      <c r="K46" s="4">
        <v>225</v>
      </c>
      <c r="L46" s="4">
        <v>4</v>
      </c>
      <c r="M46" s="4">
        <v>3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226</v>
      </c>
      <c r="F47" s="4">
        <f>ROUND(Source!AW41,O47)</f>
        <v>770334.34</v>
      </c>
      <c r="G47" s="4" t="s">
        <v>57</v>
      </c>
      <c r="H47" s="4" t="s">
        <v>58</v>
      </c>
      <c r="I47" s="4"/>
      <c r="J47" s="4"/>
      <c r="K47" s="4">
        <v>226</v>
      </c>
      <c r="L47" s="4">
        <v>5</v>
      </c>
      <c r="M47" s="4">
        <v>3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227</v>
      </c>
      <c r="F48" s="4">
        <f>ROUND(Source!AX41,O48)</f>
        <v>0</v>
      </c>
      <c r="G48" s="4" t="s">
        <v>59</v>
      </c>
      <c r="H48" s="4" t="s">
        <v>60</v>
      </c>
      <c r="I48" s="4"/>
      <c r="J48" s="4"/>
      <c r="K48" s="4">
        <v>227</v>
      </c>
      <c r="L48" s="4">
        <v>6</v>
      </c>
      <c r="M48" s="4">
        <v>3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228</v>
      </c>
      <c r="F49" s="4">
        <f>ROUND(Source!AY41,O49)</f>
        <v>770334.34</v>
      </c>
      <c r="G49" s="4" t="s">
        <v>61</v>
      </c>
      <c r="H49" s="4" t="s">
        <v>62</v>
      </c>
      <c r="I49" s="4"/>
      <c r="J49" s="4"/>
      <c r="K49" s="4">
        <v>228</v>
      </c>
      <c r="L49" s="4">
        <v>7</v>
      </c>
      <c r="M49" s="4">
        <v>3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216</v>
      </c>
      <c r="F50" s="4">
        <f>ROUND(Source!AP41,O50)</f>
        <v>0</v>
      </c>
      <c r="G50" s="4" t="s">
        <v>63</v>
      </c>
      <c r="H50" s="4" t="s">
        <v>64</v>
      </c>
      <c r="I50" s="4"/>
      <c r="J50" s="4"/>
      <c r="K50" s="4">
        <v>216</v>
      </c>
      <c r="L50" s="4">
        <v>8</v>
      </c>
      <c r="M50" s="4">
        <v>3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223</v>
      </c>
      <c r="F51" s="4">
        <f>ROUND(Source!AQ41,O51)</f>
        <v>0</v>
      </c>
      <c r="G51" s="4" t="s">
        <v>65</v>
      </c>
      <c r="H51" s="4" t="s">
        <v>66</v>
      </c>
      <c r="I51" s="4"/>
      <c r="J51" s="4"/>
      <c r="K51" s="4">
        <v>223</v>
      </c>
      <c r="L51" s="4">
        <v>9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229</v>
      </c>
      <c r="F52" s="4">
        <f>ROUND(Source!AZ41,O52)</f>
        <v>0</v>
      </c>
      <c r="G52" s="4" t="s">
        <v>67</v>
      </c>
      <c r="H52" s="4" t="s">
        <v>68</v>
      </c>
      <c r="I52" s="4"/>
      <c r="J52" s="4"/>
      <c r="K52" s="4">
        <v>229</v>
      </c>
      <c r="L52" s="4">
        <v>10</v>
      </c>
      <c r="M52" s="4">
        <v>3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203</v>
      </c>
      <c r="F53" s="4">
        <f>ROUND(Source!Q41,O53)</f>
        <v>6332.06</v>
      </c>
      <c r="G53" s="4" t="s">
        <v>69</v>
      </c>
      <c r="H53" s="4" t="s">
        <v>70</v>
      </c>
      <c r="I53" s="4"/>
      <c r="J53" s="4"/>
      <c r="K53" s="4">
        <v>203</v>
      </c>
      <c r="L53" s="4">
        <v>11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231</v>
      </c>
      <c r="F54" s="4">
        <f>ROUND(Source!BB41,O54)</f>
        <v>0</v>
      </c>
      <c r="G54" s="4" t="s">
        <v>71</v>
      </c>
      <c r="H54" s="4" t="s">
        <v>72</v>
      </c>
      <c r="I54" s="4"/>
      <c r="J54" s="4"/>
      <c r="K54" s="4">
        <v>231</v>
      </c>
      <c r="L54" s="4">
        <v>12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204</v>
      </c>
      <c r="F55" s="4">
        <f>ROUND(Source!R41,O55)</f>
        <v>191.88</v>
      </c>
      <c r="G55" s="4" t="s">
        <v>73</v>
      </c>
      <c r="H55" s="4" t="s">
        <v>74</v>
      </c>
      <c r="I55" s="4"/>
      <c r="J55" s="4"/>
      <c r="K55" s="4">
        <v>204</v>
      </c>
      <c r="L55" s="4">
        <v>13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205</v>
      </c>
      <c r="F56" s="4">
        <f>ROUND(Source!S41,O56)</f>
        <v>483623.85</v>
      </c>
      <c r="G56" s="4" t="s">
        <v>75</v>
      </c>
      <c r="H56" s="4" t="s">
        <v>76</v>
      </c>
      <c r="I56" s="4"/>
      <c r="J56" s="4"/>
      <c r="K56" s="4">
        <v>205</v>
      </c>
      <c r="L56" s="4">
        <v>14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232</v>
      </c>
      <c r="F57" s="4">
        <f>ROUND(Source!BC41,O57)</f>
        <v>0</v>
      </c>
      <c r="G57" s="4" t="s">
        <v>77</v>
      </c>
      <c r="H57" s="4" t="s">
        <v>78</v>
      </c>
      <c r="I57" s="4"/>
      <c r="J57" s="4"/>
      <c r="K57" s="4">
        <v>232</v>
      </c>
      <c r="L57" s="4">
        <v>15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214</v>
      </c>
      <c r="F58" s="4">
        <f>ROUND(Source!AS41,O58)</f>
        <v>1859851.35</v>
      </c>
      <c r="G58" s="4" t="s">
        <v>79</v>
      </c>
      <c r="H58" s="4" t="s">
        <v>80</v>
      </c>
      <c r="I58" s="4"/>
      <c r="J58" s="4"/>
      <c r="K58" s="4">
        <v>214</v>
      </c>
      <c r="L58" s="4">
        <v>16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215</v>
      </c>
      <c r="F59" s="4">
        <f>ROUND(Source!AT41,O59)</f>
        <v>0</v>
      </c>
      <c r="G59" s="4" t="s">
        <v>81</v>
      </c>
      <c r="H59" s="4" t="s">
        <v>82</v>
      </c>
      <c r="I59" s="4"/>
      <c r="J59" s="4"/>
      <c r="K59" s="4">
        <v>215</v>
      </c>
      <c r="L59" s="4">
        <v>17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217</v>
      </c>
      <c r="F60" s="4">
        <f>ROUND(Source!AU41,O60)</f>
        <v>0</v>
      </c>
      <c r="G60" s="4" t="s">
        <v>83</v>
      </c>
      <c r="H60" s="4" t="s">
        <v>84</v>
      </c>
      <c r="I60" s="4"/>
      <c r="J60" s="4"/>
      <c r="K60" s="4">
        <v>217</v>
      </c>
      <c r="L60" s="4">
        <v>18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230</v>
      </c>
      <c r="F61" s="4">
        <f>ROUND(Source!BA41,O61)</f>
        <v>0</v>
      </c>
      <c r="G61" s="4" t="s">
        <v>85</v>
      </c>
      <c r="H61" s="4" t="s">
        <v>86</v>
      </c>
      <c r="I61" s="4"/>
      <c r="J61" s="4"/>
      <c r="K61" s="4">
        <v>230</v>
      </c>
      <c r="L61" s="4">
        <v>19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206</v>
      </c>
      <c r="F62" s="4">
        <f>ROUND(Source!T41,O62)</f>
        <v>0</v>
      </c>
      <c r="G62" s="4" t="s">
        <v>87</v>
      </c>
      <c r="H62" s="4" t="s">
        <v>88</v>
      </c>
      <c r="I62" s="4"/>
      <c r="J62" s="4"/>
      <c r="K62" s="4">
        <v>206</v>
      </c>
      <c r="L62" s="4">
        <v>20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207</v>
      </c>
      <c r="F63" s="4">
        <f>Source!U41</f>
        <v>2096.9559999999997</v>
      </c>
      <c r="G63" s="4" t="s">
        <v>89</v>
      </c>
      <c r="H63" s="4" t="s">
        <v>90</v>
      </c>
      <c r="I63" s="4"/>
      <c r="J63" s="4"/>
      <c r="K63" s="4">
        <v>207</v>
      </c>
      <c r="L63" s="4">
        <v>21</v>
      </c>
      <c r="M63" s="4">
        <v>3</v>
      </c>
      <c r="N63" s="4" t="s">
        <v>3</v>
      </c>
      <c r="O63" s="4">
        <v>-1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208</v>
      </c>
      <c r="F64" s="4">
        <f>Source!V41</f>
        <v>0</v>
      </c>
      <c r="G64" s="4" t="s">
        <v>91</v>
      </c>
      <c r="H64" s="4" t="s">
        <v>92</v>
      </c>
      <c r="I64" s="4"/>
      <c r="J64" s="4"/>
      <c r="K64" s="4">
        <v>208</v>
      </c>
      <c r="L64" s="4">
        <v>22</v>
      </c>
      <c r="M64" s="4">
        <v>3</v>
      </c>
      <c r="N64" s="4" t="s">
        <v>3</v>
      </c>
      <c r="O64" s="4">
        <v>-1</v>
      </c>
      <c r="P64" s="4"/>
      <c r="Q64" s="4"/>
      <c r="R64" s="4"/>
      <c r="S64" s="4"/>
      <c r="T64" s="4"/>
      <c r="U64" s="4"/>
      <c r="V64" s="4"/>
      <c r="W64" s="4"/>
    </row>
    <row r="65" spans="1:245" x14ac:dyDescent="0.2">
      <c r="A65" s="4">
        <v>50</v>
      </c>
      <c r="B65" s="4">
        <v>0</v>
      </c>
      <c r="C65" s="4">
        <v>0</v>
      </c>
      <c r="D65" s="4">
        <v>1</v>
      </c>
      <c r="E65" s="4">
        <v>209</v>
      </c>
      <c r="F65" s="4">
        <f>ROUND(Source!W41,O65)</f>
        <v>0</v>
      </c>
      <c r="G65" s="4" t="s">
        <v>93</v>
      </c>
      <c r="H65" s="4" t="s">
        <v>94</v>
      </c>
      <c r="I65" s="4"/>
      <c r="J65" s="4"/>
      <c r="K65" s="4">
        <v>209</v>
      </c>
      <c r="L65" s="4">
        <v>23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45" x14ac:dyDescent="0.2">
      <c r="A66" s="4">
        <v>50</v>
      </c>
      <c r="B66" s="4">
        <v>0</v>
      </c>
      <c r="C66" s="4">
        <v>0</v>
      </c>
      <c r="D66" s="4">
        <v>1</v>
      </c>
      <c r="E66" s="4">
        <v>210</v>
      </c>
      <c r="F66" s="4">
        <f>ROUND(Source!X41,O66)</f>
        <v>386446.17</v>
      </c>
      <c r="G66" s="4" t="s">
        <v>95</v>
      </c>
      <c r="H66" s="4" t="s">
        <v>96</v>
      </c>
      <c r="I66" s="4"/>
      <c r="J66" s="4"/>
      <c r="K66" s="4">
        <v>210</v>
      </c>
      <c r="L66" s="4">
        <v>24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45" x14ac:dyDescent="0.2">
      <c r="A67" s="4">
        <v>50</v>
      </c>
      <c r="B67" s="4">
        <v>0</v>
      </c>
      <c r="C67" s="4">
        <v>0</v>
      </c>
      <c r="D67" s="4">
        <v>1</v>
      </c>
      <c r="E67" s="4">
        <v>211</v>
      </c>
      <c r="F67" s="4">
        <f>ROUND(Source!Y41,O67)</f>
        <v>212794.49</v>
      </c>
      <c r="G67" s="4" t="s">
        <v>97</v>
      </c>
      <c r="H67" s="4" t="s">
        <v>98</v>
      </c>
      <c r="I67" s="4"/>
      <c r="J67" s="4"/>
      <c r="K67" s="4">
        <v>211</v>
      </c>
      <c r="L67" s="4">
        <v>25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45" x14ac:dyDescent="0.2">
      <c r="A68" s="4">
        <v>50</v>
      </c>
      <c r="B68" s="4">
        <v>0</v>
      </c>
      <c r="C68" s="4">
        <v>0</v>
      </c>
      <c r="D68" s="4">
        <v>1</v>
      </c>
      <c r="E68" s="4">
        <v>224</v>
      </c>
      <c r="F68" s="4">
        <f>ROUND(Source!AR41,O68)</f>
        <v>1859851.35</v>
      </c>
      <c r="G68" s="4" t="s">
        <v>99</v>
      </c>
      <c r="H68" s="4" t="s">
        <v>100</v>
      </c>
      <c r="I68" s="4"/>
      <c r="J68" s="4"/>
      <c r="K68" s="4">
        <v>224</v>
      </c>
      <c r="L68" s="4">
        <v>26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70" spans="1:245" x14ac:dyDescent="0.2">
      <c r="A70" s="1">
        <v>5</v>
      </c>
      <c r="B70" s="1">
        <v>1</v>
      </c>
      <c r="C70" s="1"/>
      <c r="D70" s="1">
        <f>ROW(A108)</f>
        <v>108</v>
      </c>
      <c r="E70" s="1"/>
      <c r="F70" s="1" t="s">
        <v>15</v>
      </c>
      <c r="G70" s="1" t="s">
        <v>101</v>
      </c>
      <c r="H70" s="1" t="s">
        <v>3</v>
      </c>
      <c r="I70" s="1">
        <v>0</v>
      </c>
      <c r="J70" s="1"/>
      <c r="K70" s="1">
        <v>-1</v>
      </c>
      <c r="L70" s="1"/>
      <c r="M70" s="1"/>
      <c r="N70" s="1"/>
      <c r="O70" s="1"/>
      <c r="P70" s="1"/>
      <c r="Q70" s="1"/>
      <c r="R70" s="1"/>
      <c r="S70" s="1"/>
      <c r="T70" s="1"/>
      <c r="U70" s="1" t="s">
        <v>3</v>
      </c>
      <c r="V70" s="1">
        <v>0</v>
      </c>
      <c r="W70" s="1"/>
      <c r="X70" s="1"/>
      <c r="Y70" s="1"/>
      <c r="Z70" s="1"/>
      <c r="AA70" s="1"/>
      <c r="AB70" s="1" t="s">
        <v>3</v>
      </c>
      <c r="AC70" s="1" t="s">
        <v>3</v>
      </c>
      <c r="AD70" s="1" t="s">
        <v>3</v>
      </c>
      <c r="AE70" s="1" t="s">
        <v>3</v>
      </c>
      <c r="AF70" s="1" t="s">
        <v>3</v>
      </c>
      <c r="AG70" s="1" t="s">
        <v>3</v>
      </c>
      <c r="AH70" s="1"/>
      <c r="AI70" s="1"/>
      <c r="AJ70" s="1"/>
      <c r="AK70" s="1"/>
      <c r="AL70" s="1"/>
      <c r="AM70" s="1"/>
      <c r="AN70" s="1"/>
      <c r="AO70" s="1"/>
      <c r="AP70" s="1" t="s">
        <v>3</v>
      </c>
      <c r="AQ70" s="1" t="s">
        <v>3</v>
      </c>
      <c r="AR70" s="1" t="s">
        <v>3</v>
      </c>
      <c r="AS70" s="1"/>
      <c r="AT70" s="1"/>
      <c r="AU70" s="1"/>
      <c r="AV70" s="1"/>
      <c r="AW70" s="1"/>
      <c r="AX70" s="1"/>
      <c r="AY70" s="1"/>
      <c r="AZ70" s="1" t="s">
        <v>3</v>
      </c>
      <c r="BA70" s="1"/>
      <c r="BB70" s="1" t="s">
        <v>3</v>
      </c>
      <c r="BC70" s="1" t="s">
        <v>3</v>
      </c>
      <c r="BD70" s="1" t="s">
        <v>11</v>
      </c>
      <c r="BE70" s="1" t="s">
        <v>11</v>
      </c>
      <c r="BF70" s="1" t="s">
        <v>12</v>
      </c>
      <c r="BG70" s="1" t="s">
        <v>3</v>
      </c>
      <c r="BH70" s="1" t="s">
        <v>12</v>
      </c>
      <c r="BI70" s="1" t="s">
        <v>11</v>
      </c>
      <c r="BJ70" s="1" t="s">
        <v>3</v>
      </c>
      <c r="BK70" s="1" t="s">
        <v>3</v>
      </c>
      <c r="BL70" s="1" t="s">
        <v>3</v>
      </c>
      <c r="BM70" s="1" t="s">
        <v>3</v>
      </c>
      <c r="BN70" s="1" t="s">
        <v>11</v>
      </c>
      <c r="BO70" s="1" t="s">
        <v>3</v>
      </c>
      <c r="BP70" s="1" t="s">
        <v>3</v>
      </c>
      <c r="BQ70" s="1"/>
      <c r="BR70" s="1"/>
      <c r="BS70" s="1"/>
      <c r="BT70" s="1"/>
      <c r="BU70" s="1"/>
      <c r="BV70" s="1"/>
      <c r="BW70" s="1"/>
      <c r="BX70" s="1">
        <v>0</v>
      </c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>
        <v>0</v>
      </c>
    </row>
    <row r="72" spans="1:245" x14ac:dyDescent="0.2">
      <c r="A72" s="2">
        <v>52</v>
      </c>
      <c r="B72" s="2">
        <f t="shared" ref="B72:G72" si="63">B108</f>
        <v>1</v>
      </c>
      <c r="C72" s="2">
        <f t="shared" si="63"/>
        <v>5</v>
      </c>
      <c r="D72" s="2">
        <f t="shared" si="63"/>
        <v>70</v>
      </c>
      <c r="E72" s="2">
        <f t="shared" si="63"/>
        <v>0</v>
      </c>
      <c r="F72" s="2" t="str">
        <f t="shared" si="63"/>
        <v>Новый подраздел</v>
      </c>
      <c r="G72" s="2" t="str">
        <f t="shared" si="63"/>
        <v>Стены 1 этаж</v>
      </c>
      <c r="H72" s="2"/>
      <c r="I72" s="2"/>
      <c r="J72" s="2"/>
      <c r="K72" s="2"/>
      <c r="L72" s="2"/>
      <c r="M72" s="2"/>
      <c r="N72" s="2"/>
      <c r="O72" s="2">
        <f t="shared" ref="O72:AT72" si="64">O108</f>
        <v>4474499.88</v>
      </c>
      <c r="P72" s="2">
        <f t="shared" si="64"/>
        <v>2604029.7000000002</v>
      </c>
      <c r="Q72" s="2">
        <f t="shared" si="64"/>
        <v>43425.3</v>
      </c>
      <c r="R72" s="2">
        <f t="shared" si="64"/>
        <v>1150.58</v>
      </c>
      <c r="S72" s="2">
        <f t="shared" si="64"/>
        <v>1827044.88</v>
      </c>
      <c r="T72" s="2">
        <f t="shared" si="64"/>
        <v>0</v>
      </c>
      <c r="U72" s="2">
        <f t="shared" si="64"/>
        <v>7979.2953909999997</v>
      </c>
      <c r="V72" s="2">
        <f t="shared" si="64"/>
        <v>0</v>
      </c>
      <c r="W72" s="2">
        <f t="shared" si="64"/>
        <v>0</v>
      </c>
      <c r="X72" s="2">
        <f t="shared" si="64"/>
        <v>1571258.6</v>
      </c>
      <c r="Y72" s="2">
        <f t="shared" si="64"/>
        <v>803899.74</v>
      </c>
      <c r="Z72" s="2">
        <f t="shared" si="64"/>
        <v>0</v>
      </c>
      <c r="AA72" s="2">
        <f t="shared" si="64"/>
        <v>0</v>
      </c>
      <c r="AB72" s="2">
        <f t="shared" si="64"/>
        <v>4474499.88</v>
      </c>
      <c r="AC72" s="2">
        <f t="shared" si="64"/>
        <v>2604029.7000000002</v>
      </c>
      <c r="AD72" s="2">
        <f t="shared" si="64"/>
        <v>43425.3</v>
      </c>
      <c r="AE72" s="2">
        <f t="shared" si="64"/>
        <v>1150.58</v>
      </c>
      <c r="AF72" s="2">
        <f t="shared" si="64"/>
        <v>1827044.88</v>
      </c>
      <c r="AG72" s="2">
        <f t="shared" si="64"/>
        <v>0</v>
      </c>
      <c r="AH72" s="2">
        <f t="shared" si="64"/>
        <v>7979.2953909999997</v>
      </c>
      <c r="AI72" s="2">
        <f t="shared" si="64"/>
        <v>0</v>
      </c>
      <c r="AJ72" s="2">
        <f t="shared" si="64"/>
        <v>0</v>
      </c>
      <c r="AK72" s="2">
        <f t="shared" si="64"/>
        <v>1571258.6</v>
      </c>
      <c r="AL72" s="2">
        <f t="shared" si="64"/>
        <v>803899.74</v>
      </c>
      <c r="AM72" s="2">
        <f t="shared" si="64"/>
        <v>0</v>
      </c>
      <c r="AN72" s="2">
        <f t="shared" si="64"/>
        <v>0</v>
      </c>
      <c r="AO72" s="2">
        <f t="shared" si="64"/>
        <v>0</v>
      </c>
      <c r="AP72" s="2">
        <f t="shared" si="64"/>
        <v>0</v>
      </c>
      <c r="AQ72" s="2">
        <f t="shared" si="64"/>
        <v>0</v>
      </c>
      <c r="AR72" s="2">
        <f t="shared" si="64"/>
        <v>6851579.6900000004</v>
      </c>
      <c r="AS72" s="2">
        <f t="shared" si="64"/>
        <v>6851579.6900000004</v>
      </c>
      <c r="AT72" s="2">
        <f t="shared" si="64"/>
        <v>0</v>
      </c>
      <c r="AU72" s="2">
        <f t="shared" ref="AU72:BZ72" si="65">AU108</f>
        <v>0</v>
      </c>
      <c r="AV72" s="2">
        <f t="shared" si="65"/>
        <v>2604029.7000000002</v>
      </c>
      <c r="AW72" s="2">
        <f t="shared" si="65"/>
        <v>2604029.7000000002</v>
      </c>
      <c r="AX72" s="2">
        <f t="shared" si="65"/>
        <v>0</v>
      </c>
      <c r="AY72" s="2">
        <f t="shared" si="65"/>
        <v>2604029.7000000002</v>
      </c>
      <c r="AZ72" s="2">
        <f t="shared" si="65"/>
        <v>0</v>
      </c>
      <c r="BA72" s="2">
        <f t="shared" si="65"/>
        <v>0</v>
      </c>
      <c r="BB72" s="2">
        <f t="shared" si="65"/>
        <v>0</v>
      </c>
      <c r="BC72" s="2">
        <f t="shared" si="65"/>
        <v>0</v>
      </c>
      <c r="BD72" s="2">
        <f t="shared" si="65"/>
        <v>0</v>
      </c>
      <c r="BE72" s="2">
        <f t="shared" si="65"/>
        <v>0</v>
      </c>
      <c r="BF72" s="2">
        <f t="shared" si="65"/>
        <v>0</v>
      </c>
      <c r="BG72" s="2">
        <f t="shared" si="65"/>
        <v>0</v>
      </c>
      <c r="BH72" s="2">
        <f t="shared" si="65"/>
        <v>0</v>
      </c>
      <c r="BI72" s="2">
        <f t="shared" si="65"/>
        <v>0</v>
      </c>
      <c r="BJ72" s="2">
        <f t="shared" si="65"/>
        <v>0</v>
      </c>
      <c r="BK72" s="2">
        <f t="shared" si="65"/>
        <v>0</v>
      </c>
      <c r="BL72" s="2">
        <f t="shared" si="65"/>
        <v>0</v>
      </c>
      <c r="BM72" s="2">
        <f t="shared" si="65"/>
        <v>0</v>
      </c>
      <c r="BN72" s="2">
        <f t="shared" si="65"/>
        <v>0</v>
      </c>
      <c r="BO72" s="2">
        <f t="shared" si="65"/>
        <v>0</v>
      </c>
      <c r="BP72" s="2">
        <f t="shared" si="65"/>
        <v>0</v>
      </c>
      <c r="BQ72" s="2">
        <f t="shared" si="65"/>
        <v>0</v>
      </c>
      <c r="BR72" s="2">
        <f t="shared" si="65"/>
        <v>0</v>
      </c>
      <c r="BS72" s="2">
        <f t="shared" si="65"/>
        <v>0</v>
      </c>
      <c r="BT72" s="2">
        <f t="shared" si="65"/>
        <v>0</v>
      </c>
      <c r="BU72" s="2">
        <f t="shared" si="65"/>
        <v>0</v>
      </c>
      <c r="BV72" s="2">
        <f t="shared" si="65"/>
        <v>0</v>
      </c>
      <c r="BW72" s="2">
        <f t="shared" si="65"/>
        <v>0</v>
      </c>
      <c r="BX72" s="2">
        <f t="shared" si="65"/>
        <v>0</v>
      </c>
      <c r="BY72" s="2">
        <f t="shared" si="65"/>
        <v>0</v>
      </c>
      <c r="BZ72" s="2">
        <f t="shared" si="65"/>
        <v>0</v>
      </c>
      <c r="CA72" s="2">
        <f t="shared" ref="CA72:DF72" si="66">CA108</f>
        <v>6851579.6900000004</v>
      </c>
      <c r="CB72" s="2">
        <f t="shared" si="66"/>
        <v>6851579.6900000004</v>
      </c>
      <c r="CC72" s="2">
        <f t="shared" si="66"/>
        <v>0</v>
      </c>
      <c r="CD72" s="2">
        <f t="shared" si="66"/>
        <v>0</v>
      </c>
      <c r="CE72" s="2">
        <f t="shared" si="66"/>
        <v>2604029.7000000002</v>
      </c>
      <c r="CF72" s="2">
        <f t="shared" si="66"/>
        <v>2604029.7000000002</v>
      </c>
      <c r="CG72" s="2">
        <f t="shared" si="66"/>
        <v>0</v>
      </c>
      <c r="CH72" s="2">
        <f t="shared" si="66"/>
        <v>2604029.7000000002</v>
      </c>
      <c r="CI72" s="2">
        <f t="shared" si="66"/>
        <v>0</v>
      </c>
      <c r="CJ72" s="2">
        <f t="shared" si="66"/>
        <v>0</v>
      </c>
      <c r="CK72" s="2">
        <f t="shared" si="66"/>
        <v>0</v>
      </c>
      <c r="CL72" s="2">
        <f t="shared" si="66"/>
        <v>0</v>
      </c>
      <c r="CM72" s="2">
        <f t="shared" si="66"/>
        <v>0</v>
      </c>
      <c r="CN72" s="2">
        <f t="shared" si="66"/>
        <v>0</v>
      </c>
      <c r="CO72" s="2">
        <f t="shared" si="66"/>
        <v>0</v>
      </c>
      <c r="CP72" s="2">
        <f t="shared" si="66"/>
        <v>0</v>
      </c>
      <c r="CQ72" s="2">
        <f t="shared" si="66"/>
        <v>0</v>
      </c>
      <c r="CR72" s="2">
        <f t="shared" si="66"/>
        <v>0</v>
      </c>
      <c r="CS72" s="2">
        <f t="shared" si="66"/>
        <v>0</v>
      </c>
      <c r="CT72" s="2">
        <f t="shared" si="66"/>
        <v>0</v>
      </c>
      <c r="CU72" s="2">
        <f t="shared" si="66"/>
        <v>0</v>
      </c>
      <c r="CV72" s="2">
        <f t="shared" si="66"/>
        <v>0</v>
      </c>
      <c r="CW72" s="2">
        <f t="shared" si="66"/>
        <v>0</v>
      </c>
      <c r="CX72" s="2">
        <f t="shared" si="66"/>
        <v>0</v>
      </c>
      <c r="CY72" s="2">
        <f t="shared" si="66"/>
        <v>0</v>
      </c>
      <c r="CZ72" s="2">
        <f t="shared" si="66"/>
        <v>0</v>
      </c>
      <c r="DA72" s="2">
        <f t="shared" si="66"/>
        <v>0</v>
      </c>
      <c r="DB72" s="2">
        <f t="shared" si="66"/>
        <v>0</v>
      </c>
      <c r="DC72" s="2">
        <f t="shared" si="66"/>
        <v>0</v>
      </c>
      <c r="DD72" s="2">
        <f t="shared" si="66"/>
        <v>0</v>
      </c>
      <c r="DE72" s="2">
        <f t="shared" si="66"/>
        <v>0</v>
      </c>
      <c r="DF72" s="2">
        <f t="shared" si="66"/>
        <v>0</v>
      </c>
      <c r="DG72" s="3">
        <f t="shared" ref="DG72:EL72" si="67">DG108</f>
        <v>0</v>
      </c>
      <c r="DH72" s="3">
        <f t="shared" si="67"/>
        <v>0</v>
      </c>
      <c r="DI72" s="3">
        <f t="shared" si="67"/>
        <v>0</v>
      </c>
      <c r="DJ72" s="3">
        <f t="shared" si="67"/>
        <v>0</v>
      </c>
      <c r="DK72" s="3">
        <f t="shared" si="67"/>
        <v>0</v>
      </c>
      <c r="DL72" s="3">
        <f t="shared" si="67"/>
        <v>0</v>
      </c>
      <c r="DM72" s="3">
        <f t="shared" si="67"/>
        <v>0</v>
      </c>
      <c r="DN72" s="3">
        <f t="shared" si="67"/>
        <v>0</v>
      </c>
      <c r="DO72" s="3">
        <f t="shared" si="67"/>
        <v>0</v>
      </c>
      <c r="DP72" s="3">
        <f t="shared" si="67"/>
        <v>0</v>
      </c>
      <c r="DQ72" s="3">
        <f t="shared" si="67"/>
        <v>0</v>
      </c>
      <c r="DR72" s="3">
        <f t="shared" si="67"/>
        <v>0</v>
      </c>
      <c r="DS72" s="3">
        <f t="shared" si="67"/>
        <v>0</v>
      </c>
      <c r="DT72" s="3">
        <f t="shared" si="67"/>
        <v>0</v>
      </c>
      <c r="DU72" s="3">
        <f t="shared" si="67"/>
        <v>0</v>
      </c>
      <c r="DV72" s="3">
        <f t="shared" si="67"/>
        <v>0</v>
      </c>
      <c r="DW72" s="3">
        <f t="shared" si="67"/>
        <v>0</v>
      </c>
      <c r="DX72" s="3">
        <f t="shared" si="67"/>
        <v>0</v>
      </c>
      <c r="DY72" s="3">
        <f t="shared" si="67"/>
        <v>0</v>
      </c>
      <c r="DZ72" s="3">
        <f t="shared" si="67"/>
        <v>0</v>
      </c>
      <c r="EA72" s="3">
        <f t="shared" si="67"/>
        <v>0</v>
      </c>
      <c r="EB72" s="3">
        <f t="shared" si="67"/>
        <v>0</v>
      </c>
      <c r="EC72" s="3">
        <f t="shared" si="67"/>
        <v>0</v>
      </c>
      <c r="ED72" s="3">
        <f t="shared" si="67"/>
        <v>0</v>
      </c>
      <c r="EE72" s="3">
        <f t="shared" si="67"/>
        <v>0</v>
      </c>
      <c r="EF72" s="3">
        <f t="shared" si="67"/>
        <v>0</v>
      </c>
      <c r="EG72" s="3">
        <f t="shared" si="67"/>
        <v>0</v>
      </c>
      <c r="EH72" s="3">
        <f t="shared" si="67"/>
        <v>0</v>
      </c>
      <c r="EI72" s="3">
        <f t="shared" si="67"/>
        <v>0</v>
      </c>
      <c r="EJ72" s="3">
        <f t="shared" si="67"/>
        <v>0</v>
      </c>
      <c r="EK72" s="3">
        <f t="shared" si="67"/>
        <v>0</v>
      </c>
      <c r="EL72" s="3">
        <f t="shared" si="67"/>
        <v>0</v>
      </c>
      <c r="EM72" s="3">
        <f t="shared" ref="EM72:FR72" si="68">EM108</f>
        <v>0</v>
      </c>
      <c r="EN72" s="3">
        <f t="shared" si="68"/>
        <v>0</v>
      </c>
      <c r="EO72" s="3">
        <f t="shared" si="68"/>
        <v>0</v>
      </c>
      <c r="EP72" s="3">
        <f t="shared" si="68"/>
        <v>0</v>
      </c>
      <c r="EQ72" s="3">
        <f t="shared" si="68"/>
        <v>0</v>
      </c>
      <c r="ER72" s="3">
        <f t="shared" si="68"/>
        <v>0</v>
      </c>
      <c r="ES72" s="3">
        <f t="shared" si="68"/>
        <v>0</v>
      </c>
      <c r="ET72" s="3">
        <f t="shared" si="68"/>
        <v>0</v>
      </c>
      <c r="EU72" s="3">
        <f t="shared" si="68"/>
        <v>0</v>
      </c>
      <c r="EV72" s="3">
        <f t="shared" si="68"/>
        <v>0</v>
      </c>
      <c r="EW72" s="3">
        <f t="shared" si="68"/>
        <v>0</v>
      </c>
      <c r="EX72" s="3">
        <f t="shared" si="68"/>
        <v>0</v>
      </c>
      <c r="EY72" s="3">
        <f t="shared" si="68"/>
        <v>0</v>
      </c>
      <c r="EZ72" s="3">
        <f t="shared" si="68"/>
        <v>0</v>
      </c>
      <c r="FA72" s="3">
        <f t="shared" si="68"/>
        <v>0</v>
      </c>
      <c r="FB72" s="3">
        <f t="shared" si="68"/>
        <v>0</v>
      </c>
      <c r="FC72" s="3">
        <f t="shared" si="68"/>
        <v>0</v>
      </c>
      <c r="FD72" s="3">
        <f t="shared" si="68"/>
        <v>0</v>
      </c>
      <c r="FE72" s="3">
        <f t="shared" si="68"/>
        <v>0</v>
      </c>
      <c r="FF72" s="3">
        <f t="shared" si="68"/>
        <v>0</v>
      </c>
      <c r="FG72" s="3">
        <f t="shared" si="68"/>
        <v>0</v>
      </c>
      <c r="FH72" s="3">
        <f t="shared" si="68"/>
        <v>0</v>
      </c>
      <c r="FI72" s="3">
        <f t="shared" si="68"/>
        <v>0</v>
      </c>
      <c r="FJ72" s="3">
        <f t="shared" si="68"/>
        <v>0</v>
      </c>
      <c r="FK72" s="3">
        <f t="shared" si="68"/>
        <v>0</v>
      </c>
      <c r="FL72" s="3">
        <f t="shared" si="68"/>
        <v>0</v>
      </c>
      <c r="FM72" s="3">
        <f t="shared" si="68"/>
        <v>0</v>
      </c>
      <c r="FN72" s="3">
        <f t="shared" si="68"/>
        <v>0</v>
      </c>
      <c r="FO72" s="3">
        <f t="shared" si="68"/>
        <v>0</v>
      </c>
      <c r="FP72" s="3">
        <f t="shared" si="68"/>
        <v>0</v>
      </c>
      <c r="FQ72" s="3">
        <f t="shared" si="68"/>
        <v>0</v>
      </c>
      <c r="FR72" s="3">
        <f t="shared" si="68"/>
        <v>0</v>
      </c>
      <c r="FS72" s="3">
        <f t="shared" ref="FS72:GX72" si="69">FS108</f>
        <v>0</v>
      </c>
      <c r="FT72" s="3">
        <f t="shared" si="69"/>
        <v>0</v>
      </c>
      <c r="FU72" s="3">
        <f t="shared" si="69"/>
        <v>0</v>
      </c>
      <c r="FV72" s="3">
        <f t="shared" si="69"/>
        <v>0</v>
      </c>
      <c r="FW72" s="3">
        <f t="shared" si="69"/>
        <v>0</v>
      </c>
      <c r="FX72" s="3">
        <f t="shared" si="69"/>
        <v>0</v>
      </c>
      <c r="FY72" s="3">
        <f t="shared" si="69"/>
        <v>0</v>
      </c>
      <c r="FZ72" s="3">
        <f t="shared" si="69"/>
        <v>0</v>
      </c>
      <c r="GA72" s="3">
        <f t="shared" si="69"/>
        <v>0</v>
      </c>
      <c r="GB72" s="3">
        <f t="shared" si="69"/>
        <v>0</v>
      </c>
      <c r="GC72" s="3">
        <f t="shared" si="69"/>
        <v>0</v>
      </c>
      <c r="GD72" s="3">
        <f t="shared" si="69"/>
        <v>0</v>
      </c>
      <c r="GE72" s="3">
        <f t="shared" si="69"/>
        <v>0</v>
      </c>
      <c r="GF72" s="3">
        <f t="shared" si="69"/>
        <v>0</v>
      </c>
      <c r="GG72" s="3">
        <f t="shared" si="69"/>
        <v>0</v>
      </c>
      <c r="GH72" s="3">
        <f t="shared" si="69"/>
        <v>0</v>
      </c>
      <c r="GI72" s="3">
        <f t="shared" si="69"/>
        <v>0</v>
      </c>
      <c r="GJ72" s="3">
        <f t="shared" si="69"/>
        <v>0</v>
      </c>
      <c r="GK72" s="3">
        <f t="shared" si="69"/>
        <v>0</v>
      </c>
      <c r="GL72" s="3">
        <f t="shared" si="69"/>
        <v>0</v>
      </c>
      <c r="GM72" s="3">
        <f t="shared" si="69"/>
        <v>0</v>
      </c>
      <c r="GN72" s="3">
        <f t="shared" si="69"/>
        <v>0</v>
      </c>
      <c r="GO72" s="3">
        <f t="shared" si="69"/>
        <v>0</v>
      </c>
      <c r="GP72" s="3">
        <f t="shared" si="69"/>
        <v>0</v>
      </c>
      <c r="GQ72" s="3">
        <f t="shared" si="69"/>
        <v>0</v>
      </c>
      <c r="GR72" s="3">
        <f t="shared" si="69"/>
        <v>0</v>
      </c>
      <c r="GS72" s="3">
        <f t="shared" si="69"/>
        <v>0</v>
      </c>
      <c r="GT72" s="3">
        <f t="shared" si="69"/>
        <v>0</v>
      </c>
      <c r="GU72" s="3">
        <f t="shared" si="69"/>
        <v>0</v>
      </c>
      <c r="GV72" s="3">
        <f t="shared" si="69"/>
        <v>0</v>
      </c>
      <c r="GW72" s="3">
        <f t="shared" si="69"/>
        <v>0</v>
      </c>
      <c r="GX72" s="3">
        <f t="shared" si="69"/>
        <v>0</v>
      </c>
    </row>
    <row r="74" spans="1:245" x14ac:dyDescent="0.2">
      <c r="A74">
        <v>17</v>
      </c>
      <c r="B74">
        <v>1</v>
      </c>
      <c r="E74" t="s">
        <v>102</v>
      </c>
      <c r="F74" t="s">
        <v>103</v>
      </c>
      <c r="G74" t="s">
        <v>104</v>
      </c>
      <c r="H74" t="s">
        <v>20</v>
      </c>
      <c r="I74">
        <v>25.91</v>
      </c>
      <c r="J74">
        <v>0</v>
      </c>
      <c r="O74">
        <f t="shared" ref="O74:O106" si="70">ROUND(CP74,2)</f>
        <v>28927.439999999999</v>
      </c>
      <c r="P74">
        <f t="shared" ref="P74:P106" si="71">ROUND(CQ74*I74,2)</f>
        <v>0</v>
      </c>
      <c r="Q74">
        <f t="shared" ref="Q74:Q106" si="72">ROUND(CR74*I74,2)</f>
        <v>196.79</v>
      </c>
      <c r="R74">
        <f t="shared" ref="R74:R106" si="73">ROUND(CS74*I74,2)</f>
        <v>4.53</v>
      </c>
      <c r="S74">
        <f t="shared" ref="S74:S106" si="74">ROUND(CT74*I74,2)</f>
        <v>28730.65</v>
      </c>
      <c r="T74">
        <f t="shared" ref="T74:T106" si="75">ROUND(CU74*I74,2)</f>
        <v>0</v>
      </c>
      <c r="U74">
        <f t="shared" ref="U74:U106" si="76">CV74*I74</f>
        <v>138.55372500000001</v>
      </c>
      <c r="V74">
        <f t="shared" ref="V74:V106" si="77">CW74*I74</f>
        <v>0</v>
      </c>
      <c r="W74">
        <f t="shared" ref="W74:W106" si="78">ROUND(CX74*I74,2)</f>
        <v>0</v>
      </c>
      <c r="X74">
        <f t="shared" ref="X74:X106" si="79">ROUND(CY74,2)</f>
        <v>24708.36</v>
      </c>
      <c r="Y74">
        <f t="shared" ref="Y74:Y106" si="80">ROUND(CZ74,2)</f>
        <v>12641.49</v>
      </c>
      <c r="AA74">
        <v>42145827</v>
      </c>
      <c r="AB74">
        <f t="shared" ref="AB74:AB106" si="81">ROUND((AC74+AD74+AF74),6)</f>
        <v>60.802</v>
      </c>
      <c r="AC74">
        <f t="shared" ref="AC74:AC106" si="82">ROUND((ES74),6)</f>
        <v>0</v>
      </c>
      <c r="AD74">
        <f>ROUND(((ET74*1.25)),6)</f>
        <v>1.0249999999999999</v>
      </c>
      <c r="AE74">
        <f>ROUND(((EU74*1.25)),6)</f>
        <v>0.17499999999999999</v>
      </c>
      <c r="AF74">
        <f>ROUND(((EV74*1.15)),6)</f>
        <v>59.777000000000001</v>
      </c>
      <c r="AG74">
        <f t="shared" ref="AG74:AG106" si="83">ROUND((AP74),6)</f>
        <v>0</v>
      </c>
      <c r="AH74">
        <f>((EW74*1.15))</f>
        <v>5.3475000000000001</v>
      </c>
      <c r="AI74">
        <f>((EX74*1.25))</f>
        <v>0</v>
      </c>
      <c r="AJ74">
        <f t="shared" ref="AJ74:AJ106" si="84">ROUND((AS74),6)</f>
        <v>0</v>
      </c>
      <c r="AK74">
        <v>52.8</v>
      </c>
      <c r="AL74">
        <v>0</v>
      </c>
      <c r="AM74">
        <v>0.82</v>
      </c>
      <c r="AN74">
        <v>0.14000000000000001</v>
      </c>
      <c r="AO74">
        <v>51.98</v>
      </c>
      <c r="AP74">
        <v>0</v>
      </c>
      <c r="AQ74">
        <v>4.6500000000000004</v>
      </c>
      <c r="AR74">
        <v>0</v>
      </c>
      <c r="AS74">
        <v>0</v>
      </c>
      <c r="AT74">
        <v>86</v>
      </c>
      <c r="AU74">
        <v>44</v>
      </c>
      <c r="AV74">
        <v>1</v>
      </c>
      <c r="AW74">
        <v>1</v>
      </c>
      <c r="AZ74">
        <v>1</v>
      </c>
      <c r="BA74">
        <v>18.55</v>
      </c>
      <c r="BB74">
        <v>7.41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105</v>
      </c>
      <c r="BM74">
        <v>1523</v>
      </c>
      <c r="BN74">
        <v>7156650</v>
      </c>
      <c r="BO74" t="s">
        <v>103</v>
      </c>
      <c r="BP74">
        <v>1</v>
      </c>
      <c r="BQ74">
        <v>30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86</v>
      </c>
      <c r="CA74">
        <v>44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ref="CP74:CP106" si="85">(P74+Q74+S74)</f>
        <v>28927.440000000002</v>
      </c>
      <c r="CQ74">
        <f t="shared" ref="CQ74:CQ106" si="86">(AC74*BC74*AW74)</f>
        <v>0</v>
      </c>
      <c r="CR74">
        <f t="shared" ref="CR74:CR106" si="87">(AD74*BB74*AV74)</f>
        <v>7.5952499999999992</v>
      </c>
      <c r="CS74">
        <f t="shared" ref="CS74:CS106" si="88">(AE74*BS74*AV74)</f>
        <v>0.17499999999999999</v>
      </c>
      <c r="CT74">
        <f t="shared" ref="CT74:CT106" si="89">(AF74*BA74*AV74)</f>
        <v>1108.8633500000001</v>
      </c>
      <c r="CU74">
        <f t="shared" ref="CU74:CU106" si="90">AG74</f>
        <v>0</v>
      </c>
      <c r="CV74">
        <f t="shared" ref="CV74:CV106" si="91">(AH74*AV74)</f>
        <v>5.3475000000000001</v>
      </c>
      <c r="CW74">
        <f t="shared" ref="CW74:CW106" si="92">AI74</f>
        <v>0</v>
      </c>
      <c r="CX74">
        <f t="shared" ref="CX74:CX106" si="93">AJ74</f>
        <v>0</v>
      </c>
      <c r="CY74">
        <f t="shared" ref="CY74:CY106" si="94">S74*(BZ74/100)</f>
        <v>24708.359</v>
      </c>
      <c r="CZ74">
        <f t="shared" ref="CZ74:CZ106" si="95">S74*(CA74/100)</f>
        <v>12641.486000000001</v>
      </c>
      <c r="DC74" t="s">
        <v>3</v>
      </c>
      <c r="DD74" t="s">
        <v>3</v>
      </c>
      <c r="DE74" t="s">
        <v>11</v>
      </c>
      <c r="DF74" t="s">
        <v>11</v>
      </c>
      <c r="DG74" t="s">
        <v>12</v>
      </c>
      <c r="DH74" t="s">
        <v>3</v>
      </c>
      <c r="DI74" t="s">
        <v>12</v>
      </c>
      <c r="DJ74" t="s">
        <v>11</v>
      </c>
      <c r="DK74" t="s">
        <v>3</v>
      </c>
      <c r="DL74" t="s">
        <v>3</v>
      </c>
      <c r="DM74" t="s">
        <v>3</v>
      </c>
      <c r="DN74">
        <v>100</v>
      </c>
      <c r="DO74">
        <v>64</v>
      </c>
      <c r="DP74">
        <v>1.0249999999999999</v>
      </c>
      <c r="DQ74">
        <v>1</v>
      </c>
      <c r="DU74">
        <v>1005</v>
      </c>
      <c r="DV74" t="s">
        <v>20</v>
      </c>
      <c r="DW74" t="s">
        <v>20</v>
      </c>
      <c r="DX74">
        <v>100</v>
      </c>
      <c r="EE74">
        <v>21988875</v>
      </c>
      <c r="EF74">
        <v>30</v>
      </c>
      <c r="EG74" t="s">
        <v>22</v>
      </c>
      <c r="EH74">
        <v>0</v>
      </c>
      <c r="EI74" t="s">
        <v>3</v>
      </c>
      <c r="EJ74">
        <v>1</v>
      </c>
      <c r="EK74">
        <v>1523</v>
      </c>
      <c r="EL74" t="s">
        <v>106</v>
      </c>
      <c r="EM74" t="s">
        <v>107</v>
      </c>
      <c r="EO74" t="s">
        <v>3</v>
      </c>
      <c r="EQ74">
        <v>131072</v>
      </c>
      <c r="ER74">
        <v>52.8</v>
      </c>
      <c r="ES74">
        <v>0</v>
      </c>
      <c r="ET74">
        <v>0.82</v>
      </c>
      <c r="EU74">
        <v>0.14000000000000001</v>
      </c>
      <c r="EV74">
        <v>51.98</v>
      </c>
      <c r="EW74">
        <v>4.6500000000000004</v>
      </c>
      <c r="EX74">
        <v>0</v>
      </c>
      <c r="EY74">
        <v>0</v>
      </c>
      <c r="FQ74">
        <v>0</v>
      </c>
      <c r="FR74">
        <f t="shared" ref="FR74:FR106" si="96">ROUND(IF(AND(BH74=3,BI74=3),P74,0),2)</f>
        <v>0</v>
      </c>
      <c r="FS74">
        <v>0</v>
      </c>
      <c r="FX74">
        <v>100</v>
      </c>
      <c r="FY74">
        <v>64</v>
      </c>
      <c r="GA74" t="s">
        <v>3</v>
      </c>
      <c r="GD74">
        <v>0</v>
      </c>
      <c r="GF74">
        <v>-1757916944</v>
      </c>
      <c r="GG74">
        <v>2</v>
      </c>
      <c r="GH74">
        <v>1</v>
      </c>
      <c r="GI74">
        <v>2</v>
      </c>
      <c r="GJ74">
        <v>0</v>
      </c>
      <c r="GK74">
        <f>ROUND(R74*(R12)/100,2)</f>
        <v>7.57</v>
      </c>
      <c r="GL74">
        <f t="shared" ref="GL74:GL106" si="97">ROUND(IF(AND(BH74=3,BI74=3,FS74&lt;&gt;0),P74,0),2)</f>
        <v>0</v>
      </c>
      <c r="GM74">
        <f t="shared" ref="GM74:GM106" si="98">ROUND(O74+X74+Y74+GK74,2)+GX74</f>
        <v>66284.86</v>
      </c>
      <c r="GN74">
        <f t="shared" ref="GN74:GN106" si="99">IF(OR(BI74=0,BI74=1),ROUND(O74+X74+Y74+GK74,2),0)</f>
        <v>66284.86</v>
      </c>
      <c r="GO74">
        <f t="shared" ref="GO74:GO106" si="100">IF(BI74=2,ROUND(O74+X74+Y74+GK74,2),0)</f>
        <v>0</v>
      </c>
      <c r="GP74">
        <f t="shared" ref="GP74:GP106" si="101">IF(BI74=4,ROUND(O74+X74+Y74+GK74,2)+GX74,0)</f>
        <v>0</v>
      </c>
      <c r="GR74">
        <v>0</v>
      </c>
      <c r="GS74">
        <v>0</v>
      </c>
      <c r="GT74">
        <v>0</v>
      </c>
      <c r="GU74" t="s">
        <v>3</v>
      </c>
      <c r="GV74">
        <f t="shared" ref="GV74:GV106" si="102">ROUND(GT74,6)</f>
        <v>0</v>
      </c>
      <c r="GW74">
        <v>1</v>
      </c>
      <c r="GX74">
        <f t="shared" ref="GX74:GX106" si="103">ROUND(GV74*GW74*I74,2)</f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E75" t="s">
        <v>108</v>
      </c>
      <c r="F75" t="s">
        <v>109</v>
      </c>
      <c r="G75" t="s">
        <v>110</v>
      </c>
      <c r="H75" t="s">
        <v>111</v>
      </c>
      <c r="I75">
        <f>I74*J75</f>
        <v>266.87299999999999</v>
      </c>
      <c r="J75">
        <v>10.299999999999999</v>
      </c>
      <c r="O75">
        <f t="shared" si="70"/>
        <v>9203.44</v>
      </c>
      <c r="P75">
        <f t="shared" si="71"/>
        <v>9203.44</v>
      </c>
      <c r="Q75">
        <f t="shared" si="72"/>
        <v>0</v>
      </c>
      <c r="R75">
        <f t="shared" si="73"/>
        <v>0</v>
      </c>
      <c r="S75">
        <f t="shared" si="74"/>
        <v>0</v>
      </c>
      <c r="T75">
        <f t="shared" si="75"/>
        <v>0</v>
      </c>
      <c r="U75">
        <f t="shared" si="76"/>
        <v>0</v>
      </c>
      <c r="V75">
        <f t="shared" si="77"/>
        <v>0</v>
      </c>
      <c r="W75">
        <f t="shared" si="78"/>
        <v>0</v>
      </c>
      <c r="X75">
        <f t="shared" si="79"/>
        <v>0</v>
      </c>
      <c r="Y75">
        <f t="shared" si="80"/>
        <v>0</v>
      </c>
      <c r="AA75">
        <v>42145827</v>
      </c>
      <c r="AB75">
        <f t="shared" si="81"/>
        <v>28.98</v>
      </c>
      <c r="AC75">
        <f t="shared" si="82"/>
        <v>28.98</v>
      </c>
      <c r="AD75">
        <f>ROUND((ET75),6)</f>
        <v>0</v>
      </c>
      <c r="AE75">
        <f>ROUND((EU75),6)</f>
        <v>0</v>
      </c>
      <c r="AF75">
        <f>ROUND((EV75),6)</f>
        <v>0</v>
      </c>
      <c r="AG75">
        <f t="shared" si="83"/>
        <v>0</v>
      </c>
      <c r="AH75">
        <f>(EW75)</f>
        <v>0</v>
      </c>
      <c r="AI75">
        <f>(EX75)</f>
        <v>0</v>
      </c>
      <c r="AJ75">
        <f t="shared" si="84"/>
        <v>0</v>
      </c>
      <c r="AK75">
        <v>28.98</v>
      </c>
      <c r="AL75">
        <v>28.98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1.19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112</v>
      </c>
      <c r="BM75">
        <v>1523</v>
      </c>
      <c r="BN75">
        <v>7156650</v>
      </c>
      <c r="BO75" t="s">
        <v>109</v>
      </c>
      <c r="BP75">
        <v>1</v>
      </c>
      <c r="BQ75">
        <v>30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0</v>
      </c>
      <c r="CA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5"/>
        <v>9203.44</v>
      </c>
      <c r="CQ75">
        <f t="shared" si="86"/>
        <v>34.486199999999997</v>
      </c>
      <c r="CR75">
        <f t="shared" si="87"/>
        <v>0</v>
      </c>
      <c r="CS75">
        <f t="shared" si="88"/>
        <v>0</v>
      </c>
      <c r="CT75">
        <f t="shared" si="89"/>
        <v>0</v>
      </c>
      <c r="CU75">
        <f t="shared" si="90"/>
        <v>0</v>
      </c>
      <c r="CV75">
        <f t="shared" si="91"/>
        <v>0</v>
      </c>
      <c r="CW75">
        <f t="shared" si="92"/>
        <v>0</v>
      </c>
      <c r="CX75">
        <f t="shared" si="93"/>
        <v>0</v>
      </c>
      <c r="CY75">
        <f t="shared" si="94"/>
        <v>0</v>
      </c>
      <c r="CZ75">
        <f t="shared" si="95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100</v>
      </c>
      <c r="DO75">
        <v>64</v>
      </c>
      <c r="DP75">
        <v>1.0249999999999999</v>
      </c>
      <c r="DQ75">
        <v>1</v>
      </c>
      <c r="DU75">
        <v>1009</v>
      </c>
      <c r="DV75" t="s">
        <v>111</v>
      </c>
      <c r="DW75" t="s">
        <v>111</v>
      </c>
      <c r="DX75">
        <v>1</v>
      </c>
      <c r="EE75">
        <v>21988875</v>
      </c>
      <c r="EF75">
        <v>30</v>
      </c>
      <c r="EG75" t="s">
        <v>22</v>
      </c>
      <c r="EH75">
        <v>0</v>
      </c>
      <c r="EI75" t="s">
        <v>3</v>
      </c>
      <c r="EJ75">
        <v>1</v>
      </c>
      <c r="EK75">
        <v>1523</v>
      </c>
      <c r="EL75" t="s">
        <v>106</v>
      </c>
      <c r="EM75" t="s">
        <v>107</v>
      </c>
      <c r="EO75" t="s">
        <v>3</v>
      </c>
      <c r="EQ75">
        <v>0</v>
      </c>
      <c r="ER75">
        <v>28.98</v>
      </c>
      <c r="ES75">
        <v>28.98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6"/>
        <v>0</v>
      </c>
      <c r="FS75">
        <v>0</v>
      </c>
      <c r="FX75">
        <v>100</v>
      </c>
      <c r="FY75">
        <v>64</v>
      </c>
      <c r="GA75" t="s">
        <v>3</v>
      </c>
      <c r="GD75">
        <v>0</v>
      </c>
      <c r="GF75">
        <v>33071459</v>
      </c>
      <c r="GG75">
        <v>2</v>
      </c>
      <c r="GH75">
        <v>1</v>
      </c>
      <c r="GI75">
        <v>2</v>
      </c>
      <c r="GJ75">
        <v>0</v>
      </c>
      <c r="GK75">
        <f>ROUND(R75*(R12)/100,2)</f>
        <v>0</v>
      </c>
      <c r="GL75">
        <f t="shared" si="97"/>
        <v>0</v>
      </c>
      <c r="GM75">
        <f t="shared" si="98"/>
        <v>9203.44</v>
      </c>
      <c r="GN75">
        <f t="shared" si="99"/>
        <v>9203.44</v>
      </c>
      <c r="GO75">
        <f t="shared" si="100"/>
        <v>0</v>
      </c>
      <c r="GP75">
        <f t="shared" si="101"/>
        <v>0</v>
      </c>
      <c r="GR75">
        <v>0</v>
      </c>
      <c r="GS75">
        <v>0</v>
      </c>
      <c r="GT75">
        <v>0</v>
      </c>
      <c r="GU75" t="s">
        <v>3</v>
      </c>
      <c r="GV75">
        <f t="shared" si="102"/>
        <v>0</v>
      </c>
      <c r="GW75">
        <v>1</v>
      </c>
      <c r="GX75">
        <f t="shared" si="103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E76" t="s">
        <v>113</v>
      </c>
      <c r="F76" t="s">
        <v>114</v>
      </c>
      <c r="G76" t="s">
        <v>115</v>
      </c>
      <c r="H76" t="s">
        <v>116</v>
      </c>
      <c r="I76">
        <v>9.25</v>
      </c>
      <c r="J76">
        <v>0</v>
      </c>
      <c r="O76">
        <f t="shared" si="70"/>
        <v>830610</v>
      </c>
      <c r="P76">
        <f t="shared" si="71"/>
        <v>500038.1</v>
      </c>
      <c r="Q76">
        <f t="shared" si="72"/>
        <v>25875.48</v>
      </c>
      <c r="R76">
        <f t="shared" si="73"/>
        <v>698.38</v>
      </c>
      <c r="S76">
        <f t="shared" si="74"/>
        <v>304696.42</v>
      </c>
      <c r="T76">
        <f t="shared" si="75"/>
        <v>0</v>
      </c>
      <c r="U76">
        <f t="shared" si="76"/>
        <v>1414.7874999999999</v>
      </c>
      <c r="V76">
        <f t="shared" si="77"/>
        <v>0</v>
      </c>
      <c r="W76">
        <f t="shared" si="78"/>
        <v>0</v>
      </c>
      <c r="X76">
        <f t="shared" si="79"/>
        <v>262038.92</v>
      </c>
      <c r="Y76">
        <f t="shared" si="80"/>
        <v>134066.42000000001</v>
      </c>
      <c r="AA76">
        <v>42145827</v>
      </c>
      <c r="AB76">
        <f t="shared" si="81"/>
        <v>5905.7820000000002</v>
      </c>
      <c r="AC76">
        <f t="shared" si="82"/>
        <v>3796.22</v>
      </c>
      <c r="AD76">
        <f>ROUND(((ET76*1.25)),6)</f>
        <v>333.8125</v>
      </c>
      <c r="AE76">
        <f>ROUND(((EU76*1.25)),6)</f>
        <v>75.5</v>
      </c>
      <c r="AF76">
        <f>ROUND(((EV76*1.15)),6)</f>
        <v>1775.7494999999999</v>
      </c>
      <c r="AG76">
        <f t="shared" si="83"/>
        <v>0</v>
      </c>
      <c r="AH76">
        <f>((EW76*1.15))</f>
        <v>152.94999999999999</v>
      </c>
      <c r="AI76">
        <f>((EX76*1.25))</f>
        <v>0</v>
      </c>
      <c r="AJ76">
        <f t="shared" si="84"/>
        <v>0</v>
      </c>
      <c r="AK76">
        <v>5607.4</v>
      </c>
      <c r="AL76">
        <v>3796.22</v>
      </c>
      <c r="AM76">
        <v>267.05</v>
      </c>
      <c r="AN76">
        <v>60.4</v>
      </c>
      <c r="AO76">
        <v>1544.13</v>
      </c>
      <c r="AP76">
        <v>0</v>
      </c>
      <c r="AQ76">
        <v>133</v>
      </c>
      <c r="AR76">
        <v>0</v>
      </c>
      <c r="AS76">
        <v>0</v>
      </c>
      <c r="AT76">
        <v>86</v>
      </c>
      <c r="AU76">
        <v>44</v>
      </c>
      <c r="AV76">
        <v>1</v>
      </c>
      <c r="AW76">
        <v>1</v>
      </c>
      <c r="AZ76">
        <v>1</v>
      </c>
      <c r="BA76">
        <v>18.55</v>
      </c>
      <c r="BB76">
        <v>8.3800000000000008</v>
      </c>
      <c r="BC76">
        <v>14.24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117</v>
      </c>
      <c r="BM76">
        <v>115</v>
      </c>
      <c r="BN76">
        <v>7156650</v>
      </c>
      <c r="BO76" t="s">
        <v>114</v>
      </c>
      <c r="BP76">
        <v>1</v>
      </c>
      <c r="BQ76">
        <v>30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86</v>
      </c>
      <c r="CA76">
        <v>44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85"/>
        <v>830610</v>
      </c>
      <c r="CQ76">
        <f t="shared" si="86"/>
        <v>54058.1728</v>
      </c>
      <c r="CR76">
        <f t="shared" si="87"/>
        <v>2797.3487500000001</v>
      </c>
      <c r="CS76">
        <f t="shared" si="88"/>
        <v>75.5</v>
      </c>
      <c r="CT76">
        <f t="shared" si="89"/>
        <v>32940.153225000002</v>
      </c>
      <c r="CU76">
        <f t="shared" si="90"/>
        <v>0</v>
      </c>
      <c r="CV76">
        <f t="shared" si="91"/>
        <v>152.94999999999999</v>
      </c>
      <c r="CW76">
        <f t="shared" si="92"/>
        <v>0</v>
      </c>
      <c r="CX76">
        <f t="shared" si="93"/>
        <v>0</v>
      </c>
      <c r="CY76">
        <f t="shared" si="94"/>
        <v>262038.92119999998</v>
      </c>
      <c r="CZ76">
        <f t="shared" si="95"/>
        <v>134066.42480000001</v>
      </c>
      <c r="DC76" t="s">
        <v>3</v>
      </c>
      <c r="DD76" t="s">
        <v>3</v>
      </c>
      <c r="DE76" t="s">
        <v>11</v>
      </c>
      <c r="DF76" t="s">
        <v>11</v>
      </c>
      <c r="DG76" t="s">
        <v>12</v>
      </c>
      <c r="DH76" t="s">
        <v>3</v>
      </c>
      <c r="DI76" t="s">
        <v>12</v>
      </c>
      <c r="DJ76" t="s">
        <v>11</v>
      </c>
      <c r="DK76" t="s">
        <v>3</v>
      </c>
      <c r="DL76" t="s">
        <v>3</v>
      </c>
      <c r="DM76" t="s">
        <v>3</v>
      </c>
      <c r="DN76">
        <v>100</v>
      </c>
      <c r="DO76">
        <v>64</v>
      </c>
      <c r="DP76">
        <v>1.0249999999999999</v>
      </c>
      <c r="DQ76">
        <v>1</v>
      </c>
      <c r="DU76">
        <v>1013</v>
      </c>
      <c r="DV76" t="s">
        <v>116</v>
      </c>
      <c r="DW76" t="s">
        <v>116</v>
      </c>
      <c r="DX76">
        <v>1</v>
      </c>
      <c r="EE76">
        <v>21987467</v>
      </c>
      <c r="EF76">
        <v>30</v>
      </c>
      <c r="EG76" t="s">
        <v>22</v>
      </c>
      <c r="EH76">
        <v>0</v>
      </c>
      <c r="EI76" t="s">
        <v>3</v>
      </c>
      <c r="EJ76">
        <v>1</v>
      </c>
      <c r="EK76">
        <v>115</v>
      </c>
      <c r="EL76" t="s">
        <v>118</v>
      </c>
      <c r="EM76" t="s">
        <v>119</v>
      </c>
      <c r="EO76" t="s">
        <v>3</v>
      </c>
      <c r="EQ76">
        <v>131072</v>
      </c>
      <c r="ER76">
        <v>5607.4</v>
      </c>
      <c r="ES76">
        <v>3796.22</v>
      </c>
      <c r="ET76">
        <v>267.05</v>
      </c>
      <c r="EU76">
        <v>60.4</v>
      </c>
      <c r="EV76">
        <v>1544.13</v>
      </c>
      <c r="EW76">
        <v>133</v>
      </c>
      <c r="EX76">
        <v>0</v>
      </c>
      <c r="EY76">
        <v>0</v>
      </c>
      <c r="FQ76">
        <v>0</v>
      </c>
      <c r="FR76">
        <f t="shared" si="96"/>
        <v>0</v>
      </c>
      <c r="FS76">
        <v>0</v>
      </c>
      <c r="FX76">
        <v>100</v>
      </c>
      <c r="FY76">
        <v>64</v>
      </c>
      <c r="GA76" t="s">
        <v>3</v>
      </c>
      <c r="GD76">
        <v>0</v>
      </c>
      <c r="GF76">
        <v>-1898966943</v>
      </c>
      <c r="GG76">
        <v>2</v>
      </c>
      <c r="GH76">
        <v>1</v>
      </c>
      <c r="GI76">
        <v>2</v>
      </c>
      <c r="GJ76">
        <v>0</v>
      </c>
      <c r="GK76">
        <f>ROUND(R76*(R12)/100,2)</f>
        <v>1166.29</v>
      </c>
      <c r="GL76">
        <f t="shared" si="97"/>
        <v>0</v>
      </c>
      <c r="GM76">
        <f t="shared" si="98"/>
        <v>1227881.6299999999</v>
      </c>
      <c r="GN76">
        <f t="shared" si="99"/>
        <v>1227881.6299999999</v>
      </c>
      <c r="GO76">
        <f t="shared" si="100"/>
        <v>0</v>
      </c>
      <c r="GP76">
        <f t="shared" si="101"/>
        <v>0</v>
      </c>
      <c r="GR76">
        <v>0</v>
      </c>
      <c r="GS76">
        <v>0</v>
      </c>
      <c r="GT76">
        <v>0</v>
      </c>
      <c r="GU76" t="s">
        <v>3</v>
      </c>
      <c r="GV76">
        <f t="shared" si="102"/>
        <v>0</v>
      </c>
      <c r="GW76">
        <v>1</v>
      </c>
      <c r="GX76">
        <f t="shared" si="103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E77" t="s">
        <v>120</v>
      </c>
      <c r="F77" t="s">
        <v>121</v>
      </c>
      <c r="G77" t="s">
        <v>122</v>
      </c>
      <c r="H77" t="s">
        <v>123</v>
      </c>
      <c r="I77">
        <f>I76*J77</f>
        <v>1.6860900000000001</v>
      </c>
      <c r="J77">
        <v>0.18228</v>
      </c>
      <c r="O77">
        <f t="shared" si="70"/>
        <v>50.54</v>
      </c>
      <c r="P77">
        <f t="shared" si="71"/>
        <v>50.54</v>
      </c>
      <c r="Q77">
        <f t="shared" si="72"/>
        <v>0</v>
      </c>
      <c r="R77">
        <f t="shared" si="73"/>
        <v>0</v>
      </c>
      <c r="S77">
        <f t="shared" si="74"/>
        <v>0</v>
      </c>
      <c r="T77">
        <f t="shared" si="75"/>
        <v>0</v>
      </c>
      <c r="U77">
        <f t="shared" si="76"/>
        <v>0</v>
      </c>
      <c r="V77">
        <f t="shared" si="77"/>
        <v>0</v>
      </c>
      <c r="W77">
        <f t="shared" si="78"/>
        <v>0</v>
      </c>
      <c r="X77">
        <f t="shared" si="79"/>
        <v>0</v>
      </c>
      <c r="Y77">
        <f t="shared" si="80"/>
        <v>0</v>
      </c>
      <c r="AA77">
        <v>42145827</v>
      </c>
      <c r="AB77">
        <f t="shared" si="81"/>
        <v>7.07</v>
      </c>
      <c r="AC77">
        <f t="shared" si="82"/>
        <v>7.07</v>
      </c>
      <c r="AD77">
        <f t="shared" ref="AD77:AF79" si="104">ROUND((ET77),6)</f>
        <v>0</v>
      </c>
      <c r="AE77">
        <f t="shared" si="104"/>
        <v>0</v>
      </c>
      <c r="AF77">
        <f t="shared" si="104"/>
        <v>0</v>
      </c>
      <c r="AG77">
        <f t="shared" si="83"/>
        <v>0</v>
      </c>
      <c r="AH77">
        <f t="shared" ref="AH77:AI79" si="105">(EW77)</f>
        <v>0</v>
      </c>
      <c r="AI77">
        <f t="shared" si="105"/>
        <v>0</v>
      </c>
      <c r="AJ77">
        <f t="shared" si="84"/>
        <v>0</v>
      </c>
      <c r="AK77">
        <v>7.07</v>
      </c>
      <c r="AL77">
        <v>7.07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4.24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124</v>
      </c>
      <c r="BM77">
        <v>115</v>
      </c>
      <c r="BN77">
        <v>7156650</v>
      </c>
      <c r="BO77" t="s">
        <v>121</v>
      </c>
      <c r="BP77">
        <v>1</v>
      </c>
      <c r="BQ77">
        <v>30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0</v>
      </c>
      <c r="CA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85"/>
        <v>50.54</v>
      </c>
      <c r="CQ77">
        <f t="shared" si="86"/>
        <v>29.976800000000004</v>
      </c>
      <c r="CR77">
        <f t="shared" si="87"/>
        <v>0</v>
      </c>
      <c r="CS77">
        <f t="shared" si="88"/>
        <v>0</v>
      </c>
      <c r="CT77">
        <f t="shared" si="89"/>
        <v>0</v>
      </c>
      <c r="CU77">
        <f t="shared" si="90"/>
        <v>0</v>
      </c>
      <c r="CV77">
        <f t="shared" si="91"/>
        <v>0</v>
      </c>
      <c r="CW77">
        <f t="shared" si="92"/>
        <v>0</v>
      </c>
      <c r="CX77">
        <f t="shared" si="93"/>
        <v>0</v>
      </c>
      <c r="CY77">
        <f t="shared" si="94"/>
        <v>0</v>
      </c>
      <c r="CZ77">
        <f t="shared" si="95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100</v>
      </c>
      <c r="DO77">
        <v>64</v>
      </c>
      <c r="DP77">
        <v>1.0249999999999999</v>
      </c>
      <c r="DQ77">
        <v>1</v>
      </c>
      <c r="DU77">
        <v>1007</v>
      </c>
      <c r="DV77" t="s">
        <v>123</v>
      </c>
      <c r="DW77" t="s">
        <v>123</v>
      </c>
      <c r="DX77">
        <v>1</v>
      </c>
      <c r="EE77">
        <v>21987467</v>
      </c>
      <c r="EF77">
        <v>30</v>
      </c>
      <c r="EG77" t="s">
        <v>22</v>
      </c>
      <c r="EH77">
        <v>0</v>
      </c>
      <c r="EI77" t="s">
        <v>3</v>
      </c>
      <c r="EJ77">
        <v>1</v>
      </c>
      <c r="EK77">
        <v>115</v>
      </c>
      <c r="EL77" t="s">
        <v>118</v>
      </c>
      <c r="EM77" t="s">
        <v>119</v>
      </c>
      <c r="EO77" t="s">
        <v>3</v>
      </c>
      <c r="EQ77">
        <v>0</v>
      </c>
      <c r="ER77">
        <v>7.07</v>
      </c>
      <c r="ES77">
        <v>7.07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6"/>
        <v>0</v>
      </c>
      <c r="FS77">
        <v>0</v>
      </c>
      <c r="FX77">
        <v>100</v>
      </c>
      <c r="FY77">
        <v>64</v>
      </c>
      <c r="GA77" t="s">
        <v>3</v>
      </c>
      <c r="GD77">
        <v>0</v>
      </c>
      <c r="GF77">
        <v>-862991314</v>
      </c>
      <c r="GG77">
        <v>2</v>
      </c>
      <c r="GH77">
        <v>1</v>
      </c>
      <c r="GI77">
        <v>2</v>
      </c>
      <c r="GJ77">
        <v>0</v>
      </c>
      <c r="GK77">
        <f>ROUND(R77*(R12)/100,2)</f>
        <v>0</v>
      </c>
      <c r="GL77">
        <f t="shared" si="97"/>
        <v>0</v>
      </c>
      <c r="GM77">
        <f t="shared" si="98"/>
        <v>50.54</v>
      </c>
      <c r="GN77">
        <f t="shared" si="99"/>
        <v>50.54</v>
      </c>
      <c r="GO77">
        <f t="shared" si="100"/>
        <v>0</v>
      </c>
      <c r="GP77">
        <f t="shared" si="101"/>
        <v>0</v>
      </c>
      <c r="GR77">
        <v>0</v>
      </c>
      <c r="GS77">
        <v>0</v>
      </c>
      <c r="GT77">
        <v>0</v>
      </c>
      <c r="GU77" t="s">
        <v>3</v>
      </c>
      <c r="GV77">
        <f t="shared" si="102"/>
        <v>0</v>
      </c>
      <c r="GW77">
        <v>1</v>
      </c>
      <c r="GX77">
        <f t="shared" si="103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E78" t="s">
        <v>125</v>
      </c>
      <c r="F78" t="s">
        <v>126</v>
      </c>
      <c r="G78" t="s">
        <v>127</v>
      </c>
      <c r="H78" t="s">
        <v>39</v>
      </c>
      <c r="I78">
        <f>I76*J78</f>
        <v>9.6348000000000003</v>
      </c>
      <c r="J78">
        <v>1.0416000000000001</v>
      </c>
      <c r="O78">
        <f t="shared" si="70"/>
        <v>48173.72</v>
      </c>
      <c r="P78">
        <f t="shared" si="71"/>
        <v>48173.72</v>
      </c>
      <c r="Q78">
        <f t="shared" si="72"/>
        <v>0</v>
      </c>
      <c r="R78">
        <f t="shared" si="73"/>
        <v>0</v>
      </c>
      <c r="S78">
        <f t="shared" si="74"/>
        <v>0</v>
      </c>
      <c r="T78">
        <f t="shared" si="75"/>
        <v>0</v>
      </c>
      <c r="U78">
        <f t="shared" si="76"/>
        <v>0</v>
      </c>
      <c r="V78">
        <f t="shared" si="77"/>
        <v>0</v>
      </c>
      <c r="W78">
        <f t="shared" si="78"/>
        <v>0</v>
      </c>
      <c r="X78">
        <f t="shared" si="79"/>
        <v>0</v>
      </c>
      <c r="Y78">
        <f t="shared" si="80"/>
        <v>0</v>
      </c>
      <c r="AA78">
        <v>42145827</v>
      </c>
      <c r="AB78">
        <f t="shared" si="81"/>
        <v>1742.15</v>
      </c>
      <c r="AC78">
        <f t="shared" si="82"/>
        <v>1742.15</v>
      </c>
      <c r="AD78">
        <f t="shared" si="104"/>
        <v>0</v>
      </c>
      <c r="AE78">
        <f t="shared" si="104"/>
        <v>0</v>
      </c>
      <c r="AF78">
        <f t="shared" si="104"/>
        <v>0</v>
      </c>
      <c r="AG78">
        <f t="shared" si="83"/>
        <v>0</v>
      </c>
      <c r="AH78">
        <f t="shared" si="105"/>
        <v>0</v>
      </c>
      <c r="AI78">
        <f t="shared" si="105"/>
        <v>0</v>
      </c>
      <c r="AJ78">
        <f t="shared" si="84"/>
        <v>0</v>
      </c>
      <c r="AK78">
        <v>1742.15</v>
      </c>
      <c r="AL78">
        <v>1742.15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2.87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128</v>
      </c>
      <c r="BM78">
        <v>115</v>
      </c>
      <c r="BN78">
        <v>7156650</v>
      </c>
      <c r="BO78" t="s">
        <v>126</v>
      </c>
      <c r="BP78">
        <v>1</v>
      </c>
      <c r="BQ78">
        <v>30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0</v>
      </c>
      <c r="CA78">
        <v>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5"/>
        <v>48173.72</v>
      </c>
      <c r="CQ78">
        <f t="shared" si="86"/>
        <v>4999.9705000000004</v>
      </c>
      <c r="CR78">
        <f t="shared" si="87"/>
        <v>0</v>
      </c>
      <c r="CS78">
        <f t="shared" si="88"/>
        <v>0</v>
      </c>
      <c r="CT78">
        <f t="shared" si="89"/>
        <v>0</v>
      </c>
      <c r="CU78">
        <f t="shared" si="90"/>
        <v>0</v>
      </c>
      <c r="CV78">
        <f t="shared" si="91"/>
        <v>0</v>
      </c>
      <c r="CW78">
        <f t="shared" si="92"/>
        <v>0</v>
      </c>
      <c r="CX78">
        <f t="shared" si="93"/>
        <v>0</v>
      </c>
      <c r="CY78">
        <f t="shared" si="94"/>
        <v>0</v>
      </c>
      <c r="CZ78">
        <f t="shared" si="95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100</v>
      </c>
      <c r="DO78">
        <v>64</v>
      </c>
      <c r="DP78">
        <v>1.0249999999999999</v>
      </c>
      <c r="DQ78">
        <v>1</v>
      </c>
      <c r="DU78">
        <v>1009</v>
      </c>
      <c r="DV78" t="s">
        <v>39</v>
      </c>
      <c r="DW78" t="s">
        <v>39</v>
      </c>
      <c r="DX78">
        <v>1000</v>
      </c>
      <c r="EE78">
        <v>21987467</v>
      </c>
      <c r="EF78">
        <v>30</v>
      </c>
      <c r="EG78" t="s">
        <v>22</v>
      </c>
      <c r="EH78">
        <v>0</v>
      </c>
      <c r="EI78" t="s">
        <v>3</v>
      </c>
      <c r="EJ78">
        <v>1</v>
      </c>
      <c r="EK78">
        <v>115</v>
      </c>
      <c r="EL78" t="s">
        <v>118</v>
      </c>
      <c r="EM78" t="s">
        <v>119</v>
      </c>
      <c r="EO78" t="s">
        <v>3</v>
      </c>
      <c r="EQ78">
        <v>0</v>
      </c>
      <c r="ER78">
        <v>1742.15</v>
      </c>
      <c r="ES78">
        <v>1742.15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6"/>
        <v>0</v>
      </c>
      <c r="FS78">
        <v>0</v>
      </c>
      <c r="FX78">
        <v>100</v>
      </c>
      <c r="FY78">
        <v>64</v>
      </c>
      <c r="GA78" t="s">
        <v>3</v>
      </c>
      <c r="GD78">
        <v>0</v>
      </c>
      <c r="GF78">
        <v>-1495068045</v>
      </c>
      <c r="GG78">
        <v>2</v>
      </c>
      <c r="GH78">
        <v>1</v>
      </c>
      <c r="GI78">
        <v>2</v>
      </c>
      <c r="GJ78">
        <v>0</v>
      </c>
      <c r="GK78">
        <f>ROUND(R78*(R12)/100,2)</f>
        <v>0</v>
      </c>
      <c r="GL78">
        <f t="shared" si="97"/>
        <v>0</v>
      </c>
      <c r="GM78">
        <f t="shared" si="98"/>
        <v>48173.72</v>
      </c>
      <c r="GN78">
        <f t="shared" si="99"/>
        <v>48173.72</v>
      </c>
      <c r="GO78">
        <f t="shared" si="100"/>
        <v>0</v>
      </c>
      <c r="GP78">
        <f t="shared" si="101"/>
        <v>0</v>
      </c>
      <c r="GR78">
        <v>0</v>
      </c>
      <c r="GS78">
        <v>0</v>
      </c>
      <c r="GT78">
        <v>0</v>
      </c>
      <c r="GU78" t="s">
        <v>3</v>
      </c>
      <c r="GV78">
        <f t="shared" si="102"/>
        <v>0</v>
      </c>
      <c r="GW78">
        <v>1</v>
      </c>
      <c r="GX78">
        <f t="shared" si="103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E79" t="s">
        <v>129</v>
      </c>
      <c r="F79" t="s">
        <v>130</v>
      </c>
      <c r="G79" t="s">
        <v>131</v>
      </c>
      <c r="H79" t="s">
        <v>123</v>
      </c>
      <c r="I79">
        <f>I76*J79</f>
        <v>24.087</v>
      </c>
      <c r="J79">
        <v>2.6040000000000001</v>
      </c>
      <c r="O79">
        <f t="shared" si="70"/>
        <v>75450.080000000002</v>
      </c>
      <c r="P79">
        <f t="shared" si="71"/>
        <v>75450.080000000002</v>
      </c>
      <c r="Q79">
        <f t="shared" si="72"/>
        <v>0</v>
      </c>
      <c r="R79">
        <f t="shared" si="73"/>
        <v>0</v>
      </c>
      <c r="S79">
        <f t="shared" si="74"/>
        <v>0</v>
      </c>
      <c r="T79">
        <f t="shared" si="75"/>
        <v>0</v>
      </c>
      <c r="U79">
        <f t="shared" si="76"/>
        <v>0</v>
      </c>
      <c r="V79">
        <f t="shared" si="77"/>
        <v>0</v>
      </c>
      <c r="W79">
        <f t="shared" si="78"/>
        <v>0</v>
      </c>
      <c r="X79">
        <f t="shared" si="79"/>
        <v>0</v>
      </c>
      <c r="Y79">
        <f t="shared" si="80"/>
        <v>0</v>
      </c>
      <c r="AA79">
        <v>42145827</v>
      </c>
      <c r="AB79">
        <f t="shared" si="81"/>
        <v>478.96</v>
      </c>
      <c r="AC79">
        <f t="shared" si="82"/>
        <v>478.96</v>
      </c>
      <c r="AD79">
        <f t="shared" si="104"/>
        <v>0</v>
      </c>
      <c r="AE79">
        <f t="shared" si="104"/>
        <v>0</v>
      </c>
      <c r="AF79">
        <f t="shared" si="104"/>
        <v>0</v>
      </c>
      <c r="AG79">
        <f t="shared" si="83"/>
        <v>0</v>
      </c>
      <c r="AH79">
        <f t="shared" si="105"/>
        <v>0</v>
      </c>
      <c r="AI79">
        <f t="shared" si="105"/>
        <v>0</v>
      </c>
      <c r="AJ79">
        <f t="shared" si="84"/>
        <v>0</v>
      </c>
      <c r="AK79">
        <v>478.96</v>
      </c>
      <c r="AL79">
        <v>478.96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6.54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132</v>
      </c>
      <c r="BM79">
        <v>115</v>
      </c>
      <c r="BN79">
        <v>7156650</v>
      </c>
      <c r="BO79" t="s">
        <v>130</v>
      </c>
      <c r="BP79">
        <v>1</v>
      </c>
      <c r="BQ79">
        <v>30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0</v>
      </c>
      <c r="CA79">
        <v>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5"/>
        <v>75450.080000000002</v>
      </c>
      <c r="CQ79">
        <f t="shared" si="86"/>
        <v>3132.3984</v>
      </c>
      <c r="CR79">
        <f t="shared" si="87"/>
        <v>0</v>
      </c>
      <c r="CS79">
        <f t="shared" si="88"/>
        <v>0</v>
      </c>
      <c r="CT79">
        <f t="shared" si="89"/>
        <v>0</v>
      </c>
      <c r="CU79">
        <f t="shared" si="90"/>
        <v>0</v>
      </c>
      <c r="CV79">
        <f t="shared" si="91"/>
        <v>0</v>
      </c>
      <c r="CW79">
        <f t="shared" si="92"/>
        <v>0</v>
      </c>
      <c r="CX79">
        <f t="shared" si="93"/>
        <v>0</v>
      </c>
      <c r="CY79">
        <f t="shared" si="94"/>
        <v>0</v>
      </c>
      <c r="CZ79">
        <f t="shared" si="95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100</v>
      </c>
      <c r="DO79">
        <v>64</v>
      </c>
      <c r="DP79">
        <v>1.0249999999999999</v>
      </c>
      <c r="DQ79">
        <v>1</v>
      </c>
      <c r="DU79">
        <v>1007</v>
      </c>
      <c r="DV79" t="s">
        <v>123</v>
      </c>
      <c r="DW79" t="s">
        <v>123</v>
      </c>
      <c r="DX79">
        <v>1</v>
      </c>
      <c r="EE79">
        <v>21987467</v>
      </c>
      <c r="EF79">
        <v>30</v>
      </c>
      <c r="EG79" t="s">
        <v>22</v>
      </c>
      <c r="EH79">
        <v>0</v>
      </c>
      <c r="EI79" t="s">
        <v>3</v>
      </c>
      <c r="EJ79">
        <v>1</v>
      </c>
      <c r="EK79">
        <v>115</v>
      </c>
      <c r="EL79" t="s">
        <v>118</v>
      </c>
      <c r="EM79" t="s">
        <v>119</v>
      </c>
      <c r="EO79" t="s">
        <v>3</v>
      </c>
      <c r="EQ79">
        <v>0</v>
      </c>
      <c r="ER79">
        <v>478.96</v>
      </c>
      <c r="ES79">
        <v>478.96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6"/>
        <v>0</v>
      </c>
      <c r="FS79">
        <v>0</v>
      </c>
      <c r="FX79">
        <v>100</v>
      </c>
      <c r="FY79">
        <v>64</v>
      </c>
      <c r="GA79" t="s">
        <v>3</v>
      </c>
      <c r="GD79">
        <v>0</v>
      </c>
      <c r="GF79">
        <v>-1161195218</v>
      </c>
      <c r="GG79">
        <v>2</v>
      </c>
      <c r="GH79">
        <v>1</v>
      </c>
      <c r="GI79">
        <v>2</v>
      </c>
      <c r="GJ79">
        <v>0</v>
      </c>
      <c r="GK79">
        <f>ROUND(R79*(R12)/100,2)</f>
        <v>0</v>
      </c>
      <c r="GL79">
        <f t="shared" si="97"/>
        <v>0</v>
      </c>
      <c r="GM79">
        <f t="shared" si="98"/>
        <v>75450.080000000002</v>
      </c>
      <c r="GN79">
        <f t="shared" si="99"/>
        <v>75450.080000000002</v>
      </c>
      <c r="GO79">
        <f t="shared" si="100"/>
        <v>0</v>
      </c>
      <c r="GP79">
        <f t="shared" si="101"/>
        <v>0</v>
      </c>
      <c r="GR79">
        <v>0</v>
      </c>
      <c r="GS79">
        <v>0</v>
      </c>
      <c r="GT79">
        <v>0</v>
      </c>
      <c r="GU79" t="s">
        <v>3</v>
      </c>
      <c r="GV79">
        <f t="shared" si="102"/>
        <v>0</v>
      </c>
      <c r="GW79">
        <v>1</v>
      </c>
      <c r="GX79">
        <f t="shared" si="103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E80" t="s">
        <v>133</v>
      </c>
      <c r="F80" t="s">
        <v>103</v>
      </c>
      <c r="G80" t="s">
        <v>104</v>
      </c>
      <c r="H80" t="s">
        <v>20</v>
      </c>
      <c r="I80">
        <v>9.25</v>
      </c>
      <c r="J80">
        <v>0</v>
      </c>
      <c r="O80">
        <f t="shared" si="70"/>
        <v>10327.25</v>
      </c>
      <c r="P80">
        <f t="shared" si="71"/>
        <v>0</v>
      </c>
      <c r="Q80">
        <f t="shared" si="72"/>
        <v>70.260000000000005</v>
      </c>
      <c r="R80">
        <f t="shared" si="73"/>
        <v>1.62</v>
      </c>
      <c r="S80">
        <f t="shared" si="74"/>
        <v>10256.99</v>
      </c>
      <c r="T80">
        <f t="shared" si="75"/>
        <v>0</v>
      </c>
      <c r="U80">
        <f t="shared" si="76"/>
        <v>49.464375000000004</v>
      </c>
      <c r="V80">
        <f t="shared" si="77"/>
        <v>0</v>
      </c>
      <c r="W80">
        <f t="shared" si="78"/>
        <v>0</v>
      </c>
      <c r="X80">
        <f t="shared" si="79"/>
        <v>8821.01</v>
      </c>
      <c r="Y80">
        <f t="shared" si="80"/>
        <v>4513.08</v>
      </c>
      <c r="AA80">
        <v>42145827</v>
      </c>
      <c r="AB80">
        <f t="shared" si="81"/>
        <v>60.802</v>
      </c>
      <c r="AC80">
        <f t="shared" si="82"/>
        <v>0</v>
      </c>
      <c r="AD80">
        <f>ROUND(((ET80*1.25)),6)</f>
        <v>1.0249999999999999</v>
      </c>
      <c r="AE80">
        <f>ROUND(((EU80*1.25)),6)</f>
        <v>0.17499999999999999</v>
      </c>
      <c r="AF80">
        <f>ROUND(((EV80*1.15)),6)</f>
        <v>59.777000000000001</v>
      </c>
      <c r="AG80">
        <f t="shared" si="83"/>
        <v>0</v>
      </c>
      <c r="AH80">
        <f>((EW80*1.15))</f>
        <v>5.3475000000000001</v>
      </c>
      <c r="AI80">
        <f>((EX80*1.25))</f>
        <v>0</v>
      </c>
      <c r="AJ80">
        <f t="shared" si="84"/>
        <v>0</v>
      </c>
      <c r="AK80">
        <v>52.8</v>
      </c>
      <c r="AL80">
        <v>0</v>
      </c>
      <c r="AM80">
        <v>0.82</v>
      </c>
      <c r="AN80">
        <v>0.14000000000000001</v>
      </c>
      <c r="AO80">
        <v>51.98</v>
      </c>
      <c r="AP80">
        <v>0</v>
      </c>
      <c r="AQ80">
        <v>4.6500000000000004</v>
      </c>
      <c r="AR80">
        <v>0</v>
      </c>
      <c r="AS80">
        <v>0</v>
      </c>
      <c r="AT80">
        <v>86</v>
      </c>
      <c r="AU80">
        <v>44</v>
      </c>
      <c r="AV80">
        <v>1</v>
      </c>
      <c r="AW80">
        <v>1</v>
      </c>
      <c r="AZ80">
        <v>1</v>
      </c>
      <c r="BA80">
        <v>18.55</v>
      </c>
      <c r="BB80">
        <v>7.41</v>
      </c>
      <c r="BC80">
        <v>1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105</v>
      </c>
      <c r="BM80">
        <v>1523</v>
      </c>
      <c r="BN80">
        <v>7156650</v>
      </c>
      <c r="BO80" t="s">
        <v>103</v>
      </c>
      <c r="BP80">
        <v>1</v>
      </c>
      <c r="BQ80">
        <v>30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86</v>
      </c>
      <c r="CA80">
        <v>44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85"/>
        <v>10327.25</v>
      </c>
      <c r="CQ80">
        <f t="shared" si="86"/>
        <v>0</v>
      </c>
      <c r="CR80">
        <f t="shared" si="87"/>
        <v>7.5952499999999992</v>
      </c>
      <c r="CS80">
        <f t="shared" si="88"/>
        <v>0.17499999999999999</v>
      </c>
      <c r="CT80">
        <f t="shared" si="89"/>
        <v>1108.8633500000001</v>
      </c>
      <c r="CU80">
        <f t="shared" si="90"/>
        <v>0</v>
      </c>
      <c r="CV80">
        <f t="shared" si="91"/>
        <v>5.3475000000000001</v>
      </c>
      <c r="CW80">
        <f t="shared" si="92"/>
        <v>0</v>
      </c>
      <c r="CX80">
        <f t="shared" si="93"/>
        <v>0</v>
      </c>
      <c r="CY80">
        <f t="shared" si="94"/>
        <v>8821.0113999999994</v>
      </c>
      <c r="CZ80">
        <f t="shared" si="95"/>
        <v>4513.0756000000001</v>
      </c>
      <c r="DC80" t="s">
        <v>3</v>
      </c>
      <c r="DD80" t="s">
        <v>3</v>
      </c>
      <c r="DE80" t="s">
        <v>11</v>
      </c>
      <c r="DF80" t="s">
        <v>11</v>
      </c>
      <c r="DG80" t="s">
        <v>12</v>
      </c>
      <c r="DH80" t="s">
        <v>3</v>
      </c>
      <c r="DI80" t="s">
        <v>12</v>
      </c>
      <c r="DJ80" t="s">
        <v>11</v>
      </c>
      <c r="DK80" t="s">
        <v>3</v>
      </c>
      <c r="DL80" t="s">
        <v>3</v>
      </c>
      <c r="DM80" t="s">
        <v>3</v>
      </c>
      <c r="DN80">
        <v>100</v>
      </c>
      <c r="DO80">
        <v>64</v>
      </c>
      <c r="DP80">
        <v>1.0249999999999999</v>
      </c>
      <c r="DQ80">
        <v>1</v>
      </c>
      <c r="DU80">
        <v>1005</v>
      </c>
      <c r="DV80" t="s">
        <v>20</v>
      </c>
      <c r="DW80" t="s">
        <v>20</v>
      </c>
      <c r="DX80">
        <v>100</v>
      </c>
      <c r="EE80">
        <v>21988875</v>
      </c>
      <c r="EF80">
        <v>30</v>
      </c>
      <c r="EG80" t="s">
        <v>22</v>
      </c>
      <c r="EH80">
        <v>0</v>
      </c>
      <c r="EI80" t="s">
        <v>3</v>
      </c>
      <c r="EJ80">
        <v>1</v>
      </c>
      <c r="EK80">
        <v>1523</v>
      </c>
      <c r="EL80" t="s">
        <v>106</v>
      </c>
      <c r="EM80" t="s">
        <v>107</v>
      </c>
      <c r="EO80" t="s">
        <v>3</v>
      </c>
      <c r="EQ80">
        <v>131072</v>
      </c>
      <c r="ER80">
        <v>52.8</v>
      </c>
      <c r="ES80">
        <v>0</v>
      </c>
      <c r="ET80">
        <v>0.82</v>
      </c>
      <c r="EU80">
        <v>0.14000000000000001</v>
      </c>
      <c r="EV80">
        <v>51.98</v>
      </c>
      <c r="EW80">
        <v>4.6500000000000004</v>
      </c>
      <c r="EX80">
        <v>0</v>
      </c>
      <c r="EY80">
        <v>0</v>
      </c>
      <c r="FQ80">
        <v>0</v>
      </c>
      <c r="FR80">
        <f t="shared" si="96"/>
        <v>0</v>
      </c>
      <c r="FS80">
        <v>0</v>
      </c>
      <c r="FX80">
        <v>100</v>
      </c>
      <c r="FY80">
        <v>64</v>
      </c>
      <c r="GA80" t="s">
        <v>3</v>
      </c>
      <c r="GD80">
        <v>0</v>
      </c>
      <c r="GF80">
        <v>-1757916944</v>
      </c>
      <c r="GG80">
        <v>2</v>
      </c>
      <c r="GH80">
        <v>1</v>
      </c>
      <c r="GI80">
        <v>2</v>
      </c>
      <c r="GJ80">
        <v>0</v>
      </c>
      <c r="GK80">
        <f>ROUND(R80*(R12)/100,2)</f>
        <v>2.71</v>
      </c>
      <c r="GL80">
        <f t="shared" si="97"/>
        <v>0</v>
      </c>
      <c r="GM80">
        <f t="shared" si="98"/>
        <v>23664.05</v>
      </c>
      <c r="GN80">
        <f t="shared" si="99"/>
        <v>23664.05</v>
      </c>
      <c r="GO80">
        <f t="shared" si="100"/>
        <v>0</v>
      </c>
      <c r="GP80">
        <f t="shared" si="101"/>
        <v>0</v>
      </c>
      <c r="GR80">
        <v>0</v>
      </c>
      <c r="GS80">
        <v>0</v>
      </c>
      <c r="GT80">
        <v>0</v>
      </c>
      <c r="GU80" t="s">
        <v>3</v>
      </c>
      <c r="GV80">
        <f t="shared" si="102"/>
        <v>0</v>
      </c>
      <c r="GW80">
        <v>1</v>
      </c>
      <c r="GX80">
        <f t="shared" si="103"/>
        <v>0</v>
      </c>
      <c r="HA80">
        <v>0</v>
      </c>
      <c r="HB80">
        <v>0</v>
      </c>
      <c r="IK80">
        <v>0</v>
      </c>
    </row>
    <row r="81" spans="1:245" x14ac:dyDescent="0.2">
      <c r="A81">
        <v>18</v>
      </c>
      <c r="B81">
        <v>1</v>
      </c>
      <c r="E81" t="s">
        <v>134</v>
      </c>
      <c r="F81" t="s">
        <v>109</v>
      </c>
      <c r="G81" t="s">
        <v>110</v>
      </c>
      <c r="H81" t="s">
        <v>111</v>
      </c>
      <c r="I81">
        <f>I80*J81</f>
        <v>95.275000000000006</v>
      </c>
      <c r="J81">
        <v>10.3</v>
      </c>
      <c r="O81">
        <f t="shared" si="70"/>
        <v>3285.67</v>
      </c>
      <c r="P81">
        <f t="shared" si="71"/>
        <v>3285.67</v>
      </c>
      <c r="Q81">
        <f t="shared" si="72"/>
        <v>0</v>
      </c>
      <c r="R81">
        <f t="shared" si="73"/>
        <v>0</v>
      </c>
      <c r="S81">
        <f t="shared" si="74"/>
        <v>0</v>
      </c>
      <c r="T81">
        <f t="shared" si="75"/>
        <v>0</v>
      </c>
      <c r="U81">
        <f t="shared" si="76"/>
        <v>0</v>
      </c>
      <c r="V81">
        <f t="shared" si="77"/>
        <v>0</v>
      </c>
      <c r="W81">
        <f t="shared" si="78"/>
        <v>0</v>
      </c>
      <c r="X81">
        <f t="shared" si="79"/>
        <v>0</v>
      </c>
      <c r="Y81">
        <f t="shared" si="80"/>
        <v>0</v>
      </c>
      <c r="AA81">
        <v>42145827</v>
      </c>
      <c r="AB81">
        <f t="shared" si="81"/>
        <v>28.98</v>
      </c>
      <c r="AC81">
        <f t="shared" si="82"/>
        <v>28.98</v>
      </c>
      <c r="AD81">
        <f>ROUND((ET81),6)</f>
        <v>0</v>
      </c>
      <c r="AE81">
        <f>ROUND((EU81),6)</f>
        <v>0</v>
      </c>
      <c r="AF81">
        <f>ROUND((EV81),6)</f>
        <v>0</v>
      </c>
      <c r="AG81">
        <f t="shared" si="83"/>
        <v>0</v>
      </c>
      <c r="AH81">
        <f>(EW81)</f>
        <v>0</v>
      </c>
      <c r="AI81">
        <f>(EX81)</f>
        <v>0</v>
      </c>
      <c r="AJ81">
        <f t="shared" si="84"/>
        <v>0</v>
      </c>
      <c r="AK81">
        <v>28.98</v>
      </c>
      <c r="AL81">
        <v>28.98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1.19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112</v>
      </c>
      <c r="BM81">
        <v>1523</v>
      </c>
      <c r="BN81">
        <v>7156650</v>
      </c>
      <c r="BO81" t="s">
        <v>109</v>
      </c>
      <c r="BP81">
        <v>1</v>
      </c>
      <c r="BQ81">
        <v>30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0</v>
      </c>
      <c r="CA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5"/>
        <v>3285.67</v>
      </c>
      <c r="CQ81">
        <f t="shared" si="86"/>
        <v>34.486199999999997</v>
      </c>
      <c r="CR81">
        <f t="shared" si="87"/>
        <v>0</v>
      </c>
      <c r="CS81">
        <f t="shared" si="88"/>
        <v>0</v>
      </c>
      <c r="CT81">
        <f t="shared" si="89"/>
        <v>0</v>
      </c>
      <c r="CU81">
        <f t="shared" si="90"/>
        <v>0</v>
      </c>
      <c r="CV81">
        <f t="shared" si="91"/>
        <v>0</v>
      </c>
      <c r="CW81">
        <f t="shared" si="92"/>
        <v>0</v>
      </c>
      <c r="CX81">
        <f t="shared" si="93"/>
        <v>0</v>
      </c>
      <c r="CY81">
        <f t="shared" si="94"/>
        <v>0</v>
      </c>
      <c r="CZ81">
        <f t="shared" si="95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100</v>
      </c>
      <c r="DO81">
        <v>64</v>
      </c>
      <c r="DP81">
        <v>1.0249999999999999</v>
      </c>
      <c r="DQ81">
        <v>1</v>
      </c>
      <c r="DU81">
        <v>1009</v>
      </c>
      <c r="DV81" t="s">
        <v>111</v>
      </c>
      <c r="DW81" t="s">
        <v>111</v>
      </c>
      <c r="DX81">
        <v>1</v>
      </c>
      <c r="EE81">
        <v>21988875</v>
      </c>
      <c r="EF81">
        <v>30</v>
      </c>
      <c r="EG81" t="s">
        <v>22</v>
      </c>
      <c r="EH81">
        <v>0</v>
      </c>
      <c r="EI81" t="s">
        <v>3</v>
      </c>
      <c r="EJ81">
        <v>1</v>
      </c>
      <c r="EK81">
        <v>1523</v>
      </c>
      <c r="EL81" t="s">
        <v>106</v>
      </c>
      <c r="EM81" t="s">
        <v>107</v>
      </c>
      <c r="EO81" t="s">
        <v>3</v>
      </c>
      <c r="EQ81">
        <v>0</v>
      </c>
      <c r="ER81">
        <v>28.98</v>
      </c>
      <c r="ES81">
        <v>28.98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6"/>
        <v>0</v>
      </c>
      <c r="FS81">
        <v>0</v>
      </c>
      <c r="FX81">
        <v>100</v>
      </c>
      <c r="FY81">
        <v>64</v>
      </c>
      <c r="GA81" t="s">
        <v>3</v>
      </c>
      <c r="GD81">
        <v>0</v>
      </c>
      <c r="GF81">
        <v>33071459</v>
      </c>
      <c r="GG81">
        <v>2</v>
      </c>
      <c r="GH81">
        <v>1</v>
      </c>
      <c r="GI81">
        <v>2</v>
      </c>
      <c r="GJ81">
        <v>0</v>
      </c>
      <c r="GK81">
        <f>ROUND(R81*(R12)/100,2)</f>
        <v>0</v>
      </c>
      <c r="GL81">
        <f t="shared" si="97"/>
        <v>0</v>
      </c>
      <c r="GM81">
        <f t="shared" si="98"/>
        <v>3285.67</v>
      </c>
      <c r="GN81">
        <f t="shared" si="99"/>
        <v>3285.67</v>
      </c>
      <c r="GO81">
        <f t="shared" si="100"/>
        <v>0</v>
      </c>
      <c r="GP81">
        <f t="shared" si="101"/>
        <v>0</v>
      </c>
      <c r="GR81">
        <v>0</v>
      </c>
      <c r="GS81">
        <v>0</v>
      </c>
      <c r="GT81">
        <v>0</v>
      </c>
      <c r="GU81" t="s">
        <v>3</v>
      </c>
      <c r="GV81">
        <f t="shared" si="102"/>
        <v>0</v>
      </c>
      <c r="GW81">
        <v>1</v>
      </c>
      <c r="GX81">
        <f t="shared" si="103"/>
        <v>0</v>
      </c>
      <c r="HA81">
        <v>0</v>
      </c>
      <c r="HB81">
        <v>0</v>
      </c>
      <c r="IK81">
        <v>0</v>
      </c>
    </row>
    <row r="82" spans="1:245" x14ac:dyDescent="0.2">
      <c r="A82">
        <v>17</v>
      </c>
      <c r="B82">
        <v>1</v>
      </c>
      <c r="E82" t="s">
        <v>135</v>
      </c>
      <c r="F82" t="s">
        <v>136</v>
      </c>
      <c r="G82" t="s">
        <v>137</v>
      </c>
      <c r="H82" t="s">
        <v>138</v>
      </c>
      <c r="I82">
        <v>25.91</v>
      </c>
      <c r="J82">
        <v>0</v>
      </c>
      <c r="O82">
        <f t="shared" si="70"/>
        <v>262328.26</v>
      </c>
      <c r="P82">
        <f t="shared" si="71"/>
        <v>825.25</v>
      </c>
      <c r="Q82">
        <f t="shared" si="72"/>
        <v>8001.18</v>
      </c>
      <c r="R82">
        <f t="shared" si="73"/>
        <v>222.18</v>
      </c>
      <c r="S82">
        <f t="shared" si="74"/>
        <v>253501.83</v>
      </c>
      <c r="T82">
        <f t="shared" si="75"/>
        <v>0</v>
      </c>
      <c r="U82">
        <f t="shared" si="76"/>
        <v>1162.0634999999997</v>
      </c>
      <c r="V82">
        <f t="shared" si="77"/>
        <v>0</v>
      </c>
      <c r="W82">
        <f t="shared" si="78"/>
        <v>0</v>
      </c>
      <c r="X82">
        <f t="shared" si="79"/>
        <v>218011.57</v>
      </c>
      <c r="Y82">
        <f t="shared" si="80"/>
        <v>111540.81</v>
      </c>
      <c r="AA82">
        <v>42145827</v>
      </c>
      <c r="AB82">
        <f t="shared" si="81"/>
        <v>569.81349999999998</v>
      </c>
      <c r="AC82">
        <f t="shared" si="82"/>
        <v>6.09</v>
      </c>
      <c r="AD82">
        <f>ROUND(((ET82*1.25)),6)</f>
        <v>36.287500000000001</v>
      </c>
      <c r="AE82">
        <f>ROUND(((EU82*1.25)),6)</f>
        <v>8.5749999999999993</v>
      </c>
      <c r="AF82">
        <f>ROUND(((EV82*1.15)),6)</f>
        <v>527.43600000000004</v>
      </c>
      <c r="AG82">
        <f t="shared" si="83"/>
        <v>0</v>
      </c>
      <c r="AH82">
        <f>((EW82*1.15))</f>
        <v>44.849999999999994</v>
      </c>
      <c r="AI82">
        <f>((EX82*1.25))</f>
        <v>0</v>
      </c>
      <c r="AJ82">
        <f t="shared" si="84"/>
        <v>0</v>
      </c>
      <c r="AK82">
        <v>493.76</v>
      </c>
      <c r="AL82">
        <v>6.09</v>
      </c>
      <c r="AM82">
        <v>29.03</v>
      </c>
      <c r="AN82">
        <v>6.86</v>
      </c>
      <c r="AO82">
        <v>458.64</v>
      </c>
      <c r="AP82">
        <v>0</v>
      </c>
      <c r="AQ82">
        <v>39</v>
      </c>
      <c r="AR82">
        <v>0</v>
      </c>
      <c r="AS82">
        <v>0</v>
      </c>
      <c r="AT82">
        <v>86</v>
      </c>
      <c r="AU82">
        <v>44</v>
      </c>
      <c r="AV82">
        <v>1</v>
      </c>
      <c r="AW82">
        <v>1</v>
      </c>
      <c r="AZ82">
        <v>1</v>
      </c>
      <c r="BA82">
        <v>18.55</v>
      </c>
      <c r="BB82">
        <v>8.51</v>
      </c>
      <c r="BC82">
        <v>5.23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139</v>
      </c>
      <c r="BM82">
        <v>117</v>
      </c>
      <c r="BN82">
        <v>7156650</v>
      </c>
      <c r="BO82" t="s">
        <v>136</v>
      </c>
      <c r="BP82">
        <v>1</v>
      </c>
      <c r="BQ82">
        <v>30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86</v>
      </c>
      <c r="CA82">
        <v>44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85"/>
        <v>262328.26</v>
      </c>
      <c r="CQ82">
        <f t="shared" si="86"/>
        <v>31.850700000000003</v>
      </c>
      <c r="CR82">
        <f t="shared" si="87"/>
        <v>308.806625</v>
      </c>
      <c r="CS82">
        <f t="shared" si="88"/>
        <v>8.5749999999999993</v>
      </c>
      <c r="CT82">
        <f t="shared" si="89"/>
        <v>9783.9378000000015</v>
      </c>
      <c r="CU82">
        <f t="shared" si="90"/>
        <v>0</v>
      </c>
      <c r="CV82">
        <f t="shared" si="91"/>
        <v>44.849999999999994</v>
      </c>
      <c r="CW82">
        <f t="shared" si="92"/>
        <v>0</v>
      </c>
      <c r="CX82">
        <f t="shared" si="93"/>
        <v>0</v>
      </c>
      <c r="CY82">
        <f t="shared" si="94"/>
        <v>218011.57379999998</v>
      </c>
      <c r="CZ82">
        <f t="shared" si="95"/>
        <v>111540.80519999999</v>
      </c>
      <c r="DC82" t="s">
        <v>3</v>
      </c>
      <c r="DD82" t="s">
        <v>3</v>
      </c>
      <c r="DE82" t="s">
        <v>11</v>
      </c>
      <c r="DF82" t="s">
        <v>11</v>
      </c>
      <c r="DG82" t="s">
        <v>12</v>
      </c>
      <c r="DH82" t="s">
        <v>3</v>
      </c>
      <c r="DI82" t="s">
        <v>12</v>
      </c>
      <c r="DJ82" t="s">
        <v>11</v>
      </c>
      <c r="DK82" t="s">
        <v>3</v>
      </c>
      <c r="DL82" t="s">
        <v>3</v>
      </c>
      <c r="DM82" t="s">
        <v>3</v>
      </c>
      <c r="DN82">
        <v>100</v>
      </c>
      <c r="DO82">
        <v>64</v>
      </c>
      <c r="DP82">
        <v>1.0249999999999999</v>
      </c>
      <c r="DQ82">
        <v>1</v>
      </c>
      <c r="DU82">
        <v>1005</v>
      </c>
      <c r="DV82" t="s">
        <v>138</v>
      </c>
      <c r="DW82" t="s">
        <v>138</v>
      </c>
      <c r="DX82">
        <v>100</v>
      </c>
      <c r="EE82">
        <v>21987469</v>
      </c>
      <c r="EF82">
        <v>30</v>
      </c>
      <c r="EG82" t="s">
        <v>22</v>
      </c>
      <c r="EH82">
        <v>0</v>
      </c>
      <c r="EI82" t="s">
        <v>3</v>
      </c>
      <c r="EJ82">
        <v>1</v>
      </c>
      <c r="EK82">
        <v>117</v>
      </c>
      <c r="EL82" t="s">
        <v>140</v>
      </c>
      <c r="EM82" t="s">
        <v>141</v>
      </c>
      <c r="EO82" t="s">
        <v>3</v>
      </c>
      <c r="EQ82">
        <v>131072</v>
      </c>
      <c r="ER82">
        <v>493.76</v>
      </c>
      <c r="ES82">
        <v>6.09</v>
      </c>
      <c r="ET82">
        <v>29.03</v>
      </c>
      <c r="EU82">
        <v>6.86</v>
      </c>
      <c r="EV82">
        <v>458.64</v>
      </c>
      <c r="EW82">
        <v>39</v>
      </c>
      <c r="EX82">
        <v>0</v>
      </c>
      <c r="EY82">
        <v>0</v>
      </c>
      <c r="FQ82">
        <v>0</v>
      </c>
      <c r="FR82">
        <f t="shared" si="96"/>
        <v>0</v>
      </c>
      <c r="FS82">
        <v>0</v>
      </c>
      <c r="FX82">
        <v>100</v>
      </c>
      <c r="FY82">
        <v>64</v>
      </c>
      <c r="GA82" t="s">
        <v>3</v>
      </c>
      <c r="GD82">
        <v>0</v>
      </c>
      <c r="GF82">
        <v>1023748172</v>
      </c>
      <c r="GG82">
        <v>2</v>
      </c>
      <c r="GH82">
        <v>1</v>
      </c>
      <c r="GI82">
        <v>2</v>
      </c>
      <c r="GJ82">
        <v>0</v>
      </c>
      <c r="GK82">
        <f>ROUND(R82*(R12)/100,2)</f>
        <v>371.04</v>
      </c>
      <c r="GL82">
        <f t="shared" si="97"/>
        <v>0</v>
      </c>
      <c r="GM82">
        <f t="shared" si="98"/>
        <v>592251.68000000005</v>
      </c>
      <c r="GN82">
        <f t="shared" si="99"/>
        <v>592251.68000000005</v>
      </c>
      <c r="GO82">
        <f t="shared" si="100"/>
        <v>0</v>
      </c>
      <c r="GP82">
        <f t="shared" si="101"/>
        <v>0</v>
      </c>
      <c r="GR82">
        <v>0</v>
      </c>
      <c r="GS82">
        <v>0</v>
      </c>
      <c r="GT82">
        <v>0</v>
      </c>
      <c r="GU82" t="s">
        <v>3</v>
      </c>
      <c r="GV82">
        <f t="shared" si="102"/>
        <v>0</v>
      </c>
      <c r="GW82">
        <v>1</v>
      </c>
      <c r="GX82">
        <f t="shared" si="103"/>
        <v>0</v>
      </c>
      <c r="HA82">
        <v>0</v>
      </c>
      <c r="HB82">
        <v>0</v>
      </c>
      <c r="IK82">
        <v>0</v>
      </c>
    </row>
    <row r="83" spans="1:245" x14ac:dyDescent="0.2">
      <c r="A83">
        <v>18</v>
      </c>
      <c r="B83">
        <v>1</v>
      </c>
      <c r="E83" t="s">
        <v>142</v>
      </c>
      <c r="F83" t="s">
        <v>143</v>
      </c>
      <c r="G83" t="s">
        <v>144</v>
      </c>
      <c r="H83" t="s">
        <v>39</v>
      </c>
      <c r="I83">
        <f>I82*J83</f>
        <v>1.32141</v>
      </c>
      <c r="J83">
        <v>5.0999999999999997E-2</v>
      </c>
      <c r="O83">
        <f t="shared" si="70"/>
        <v>38905.08</v>
      </c>
      <c r="P83">
        <f t="shared" si="71"/>
        <v>38905.08</v>
      </c>
      <c r="Q83">
        <f t="shared" si="72"/>
        <v>0</v>
      </c>
      <c r="R83">
        <f t="shared" si="73"/>
        <v>0</v>
      </c>
      <c r="S83">
        <f t="shared" si="74"/>
        <v>0</v>
      </c>
      <c r="T83">
        <f t="shared" si="75"/>
        <v>0</v>
      </c>
      <c r="U83">
        <f t="shared" si="76"/>
        <v>0</v>
      </c>
      <c r="V83">
        <f t="shared" si="77"/>
        <v>0</v>
      </c>
      <c r="W83">
        <f t="shared" si="78"/>
        <v>0</v>
      </c>
      <c r="X83">
        <f t="shared" si="79"/>
        <v>0</v>
      </c>
      <c r="Y83">
        <f t="shared" si="80"/>
        <v>0</v>
      </c>
      <c r="AA83">
        <v>42145827</v>
      </c>
      <c r="AB83">
        <f t="shared" si="81"/>
        <v>13953.6</v>
      </c>
      <c r="AC83">
        <f t="shared" si="82"/>
        <v>13953.6</v>
      </c>
      <c r="AD83">
        <f t="shared" ref="AD83:AF84" si="106">ROUND((ET83),6)</f>
        <v>0</v>
      </c>
      <c r="AE83">
        <f t="shared" si="106"/>
        <v>0</v>
      </c>
      <c r="AF83">
        <f t="shared" si="106"/>
        <v>0</v>
      </c>
      <c r="AG83">
        <f t="shared" si="83"/>
        <v>0</v>
      </c>
      <c r="AH83">
        <f>(EW83)</f>
        <v>0</v>
      </c>
      <c r="AI83">
        <f>(EX83)</f>
        <v>0</v>
      </c>
      <c r="AJ83">
        <f t="shared" si="84"/>
        <v>0</v>
      </c>
      <c r="AK83">
        <v>13953.6</v>
      </c>
      <c r="AL83">
        <v>13953.6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2.11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145</v>
      </c>
      <c r="BM83">
        <v>117</v>
      </c>
      <c r="BN83">
        <v>7156650</v>
      </c>
      <c r="BO83" t="s">
        <v>143</v>
      </c>
      <c r="BP83">
        <v>1</v>
      </c>
      <c r="BQ83">
        <v>30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0</v>
      </c>
      <c r="CA83">
        <v>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85"/>
        <v>38905.08</v>
      </c>
      <c r="CQ83">
        <f t="shared" si="86"/>
        <v>29442.095999999998</v>
      </c>
      <c r="CR83">
        <f t="shared" si="87"/>
        <v>0</v>
      </c>
      <c r="CS83">
        <f t="shared" si="88"/>
        <v>0</v>
      </c>
      <c r="CT83">
        <f t="shared" si="89"/>
        <v>0</v>
      </c>
      <c r="CU83">
        <f t="shared" si="90"/>
        <v>0</v>
      </c>
      <c r="CV83">
        <f t="shared" si="91"/>
        <v>0</v>
      </c>
      <c r="CW83">
        <f t="shared" si="92"/>
        <v>0</v>
      </c>
      <c r="CX83">
        <f t="shared" si="93"/>
        <v>0</v>
      </c>
      <c r="CY83">
        <f t="shared" si="94"/>
        <v>0</v>
      </c>
      <c r="CZ83">
        <f t="shared" si="95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100</v>
      </c>
      <c r="DO83">
        <v>64</v>
      </c>
      <c r="DP83">
        <v>1.0249999999999999</v>
      </c>
      <c r="DQ83">
        <v>1</v>
      </c>
      <c r="DU83">
        <v>1009</v>
      </c>
      <c r="DV83" t="s">
        <v>39</v>
      </c>
      <c r="DW83" t="s">
        <v>39</v>
      </c>
      <c r="DX83">
        <v>1000</v>
      </c>
      <c r="EE83">
        <v>21987469</v>
      </c>
      <c r="EF83">
        <v>30</v>
      </c>
      <c r="EG83" t="s">
        <v>22</v>
      </c>
      <c r="EH83">
        <v>0</v>
      </c>
      <c r="EI83" t="s">
        <v>3</v>
      </c>
      <c r="EJ83">
        <v>1</v>
      </c>
      <c r="EK83">
        <v>117</v>
      </c>
      <c r="EL83" t="s">
        <v>140</v>
      </c>
      <c r="EM83" t="s">
        <v>141</v>
      </c>
      <c r="EO83" t="s">
        <v>3</v>
      </c>
      <c r="EQ83">
        <v>0</v>
      </c>
      <c r="ER83">
        <v>13953.6</v>
      </c>
      <c r="ES83">
        <v>13953.6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6"/>
        <v>0</v>
      </c>
      <c r="FS83">
        <v>0</v>
      </c>
      <c r="FX83">
        <v>100</v>
      </c>
      <c r="FY83">
        <v>64</v>
      </c>
      <c r="GA83" t="s">
        <v>3</v>
      </c>
      <c r="GD83">
        <v>0</v>
      </c>
      <c r="GF83">
        <v>580281819</v>
      </c>
      <c r="GG83">
        <v>2</v>
      </c>
      <c r="GH83">
        <v>1</v>
      </c>
      <c r="GI83">
        <v>2</v>
      </c>
      <c r="GJ83">
        <v>0</v>
      </c>
      <c r="GK83">
        <f>ROUND(R83*(R12)/100,2)</f>
        <v>0</v>
      </c>
      <c r="GL83">
        <f t="shared" si="97"/>
        <v>0</v>
      </c>
      <c r="GM83">
        <f t="shared" si="98"/>
        <v>38905.08</v>
      </c>
      <c r="GN83">
        <f t="shared" si="99"/>
        <v>38905.08</v>
      </c>
      <c r="GO83">
        <f t="shared" si="100"/>
        <v>0</v>
      </c>
      <c r="GP83">
        <f t="shared" si="101"/>
        <v>0</v>
      </c>
      <c r="GR83">
        <v>0</v>
      </c>
      <c r="GS83">
        <v>0</v>
      </c>
      <c r="GT83">
        <v>0</v>
      </c>
      <c r="GU83" t="s">
        <v>3</v>
      </c>
      <c r="GV83">
        <f t="shared" si="102"/>
        <v>0</v>
      </c>
      <c r="GW83">
        <v>1</v>
      </c>
      <c r="GX83">
        <f t="shared" si="103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E84" t="s">
        <v>146</v>
      </c>
      <c r="F84" t="s">
        <v>147</v>
      </c>
      <c r="G84" t="s">
        <v>148</v>
      </c>
      <c r="H84" t="s">
        <v>39</v>
      </c>
      <c r="I84">
        <f>I82*J84</f>
        <v>1.6323300000000001</v>
      </c>
      <c r="J84">
        <v>6.3E-2</v>
      </c>
      <c r="O84">
        <f t="shared" si="70"/>
        <v>157975.38</v>
      </c>
      <c r="P84">
        <f t="shared" si="71"/>
        <v>157975.38</v>
      </c>
      <c r="Q84">
        <f t="shared" si="72"/>
        <v>0</v>
      </c>
      <c r="R84">
        <f t="shared" si="73"/>
        <v>0</v>
      </c>
      <c r="S84">
        <f t="shared" si="74"/>
        <v>0</v>
      </c>
      <c r="T84">
        <f t="shared" si="75"/>
        <v>0</v>
      </c>
      <c r="U84">
        <f t="shared" si="76"/>
        <v>0</v>
      </c>
      <c r="V84">
        <f t="shared" si="77"/>
        <v>0</v>
      </c>
      <c r="W84">
        <f t="shared" si="78"/>
        <v>0</v>
      </c>
      <c r="X84">
        <f t="shared" si="79"/>
        <v>0</v>
      </c>
      <c r="Y84">
        <f t="shared" si="80"/>
        <v>0</v>
      </c>
      <c r="AA84">
        <v>42145827</v>
      </c>
      <c r="AB84">
        <f t="shared" si="81"/>
        <v>33030.400000000001</v>
      </c>
      <c r="AC84">
        <f t="shared" si="82"/>
        <v>33030.400000000001</v>
      </c>
      <c r="AD84">
        <f t="shared" si="106"/>
        <v>0</v>
      </c>
      <c r="AE84">
        <f t="shared" si="106"/>
        <v>0</v>
      </c>
      <c r="AF84">
        <f t="shared" si="106"/>
        <v>0</v>
      </c>
      <c r="AG84">
        <f t="shared" si="83"/>
        <v>0</v>
      </c>
      <c r="AH84">
        <f>(EW84)</f>
        <v>0</v>
      </c>
      <c r="AI84">
        <f>(EX84)</f>
        <v>0</v>
      </c>
      <c r="AJ84">
        <f t="shared" si="84"/>
        <v>0</v>
      </c>
      <c r="AK84">
        <v>33030.400000000001</v>
      </c>
      <c r="AL84">
        <v>33030.400000000001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2.93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149</v>
      </c>
      <c r="BM84">
        <v>117</v>
      </c>
      <c r="BN84">
        <v>7156650</v>
      </c>
      <c r="BO84" t="s">
        <v>147</v>
      </c>
      <c r="BP84">
        <v>1</v>
      </c>
      <c r="BQ84">
        <v>30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0</v>
      </c>
      <c r="CA84">
        <v>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85"/>
        <v>157975.38</v>
      </c>
      <c r="CQ84">
        <f t="shared" si="86"/>
        <v>96779.072000000015</v>
      </c>
      <c r="CR84">
        <f t="shared" si="87"/>
        <v>0</v>
      </c>
      <c r="CS84">
        <f t="shared" si="88"/>
        <v>0</v>
      </c>
      <c r="CT84">
        <f t="shared" si="89"/>
        <v>0</v>
      </c>
      <c r="CU84">
        <f t="shared" si="90"/>
        <v>0</v>
      </c>
      <c r="CV84">
        <f t="shared" si="91"/>
        <v>0</v>
      </c>
      <c r="CW84">
        <f t="shared" si="92"/>
        <v>0</v>
      </c>
      <c r="CX84">
        <f t="shared" si="93"/>
        <v>0</v>
      </c>
      <c r="CY84">
        <f t="shared" si="94"/>
        <v>0</v>
      </c>
      <c r="CZ84">
        <f t="shared" si="95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100</v>
      </c>
      <c r="DO84">
        <v>64</v>
      </c>
      <c r="DP84">
        <v>1.0249999999999999</v>
      </c>
      <c r="DQ84">
        <v>1</v>
      </c>
      <c r="DU84">
        <v>1009</v>
      </c>
      <c r="DV84" t="s">
        <v>39</v>
      </c>
      <c r="DW84" t="s">
        <v>39</v>
      </c>
      <c r="DX84">
        <v>1000</v>
      </c>
      <c r="EE84">
        <v>21987469</v>
      </c>
      <c r="EF84">
        <v>30</v>
      </c>
      <c r="EG84" t="s">
        <v>22</v>
      </c>
      <c r="EH84">
        <v>0</v>
      </c>
      <c r="EI84" t="s">
        <v>3</v>
      </c>
      <c r="EJ84">
        <v>1</v>
      </c>
      <c r="EK84">
        <v>117</v>
      </c>
      <c r="EL84" t="s">
        <v>140</v>
      </c>
      <c r="EM84" t="s">
        <v>141</v>
      </c>
      <c r="EO84" t="s">
        <v>3</v>
      </c>
      <c r="EQ84">
        <v>0</v>
      </c>
      <c r="ER84">
        <v>33030.400000000001</v>
      </c>
      <c r="ES84">
        <v>33030.400000000001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6"/>
        <v>0</v>
      </c>
      <c r="FS84">
        <v>0</v>
      </c>
      <c r="FX84">
        <v>100</v>
      </c>
      <c r="FY84">
        <v>64</v>
      </c>
      <c r="GA84" t="s">
        <v>3</v>
      </c>
      <c r="GD84">
        <v>0</v>
      </c>
      <c r="GF84">
        <v>-740096928</v>
      </c>
      <c r="GG84">
        <v>2</v>
      </c>
      <c r="GH84">
        <v>1</v>
      </c>
      <c r="GI84">
        <v>2</v>
      </c>
      <c r="GJ84">
        <v>0</v>
      </c>
      <c r="GK84">
        <f>ROUND(R84*(R12)/100,2)</f>
        <v>0</v>
      </c>
      <c r="GL84">
        <f t="shared" si="97"/>
        <v>0</v>
      </c>
      <c r="GM84">
        <f t="shared" si="98"/>
        <v>157975.38</v>
      </c>
      <c r="GN84">
        <f t="shared" si="99"/>
        <v>157975.38</v>
      </c>
      <c r="GO84">
        <f t="shared" si="100"/>
        <v>0</v>
      </c>
      <c r="GP84">
        <f t="shared" si="101"/>
        <v>0</v>
      </c>
      <c r="GR84">
        <v>0</v>
      </c>
      <c r="GS84">
        <v>0</v>
      </c>
      <c r="GT84">
        <v>0</v>
      </c>
      <c r="GU84" t="s">
        <v>3</v>
      </c>
      <c r="GV84">
        <f t="shared" si="102"/>
        <v>0</v>
      </c>
      <c r="GW84">
        <v>1</v>
      </c>
      <c r="GX84">
        <f t="shared" si="103"/>
        <v>0</v>
      </c>
      <c r="HA84">
        <v>0</v>
      </c>
      <c r="HB84">
        <v>0</v>
      </c>
      <c r="IK84">
        <v>0</v>
      </c>
    </row>
    <row r="85" spans="1:245" x14ac:dyDescent="0.2">
      <c r="A85">
        <v>17</v>
      </c>
      <c r="B85">
        <v>1</v>
      </c>
      <c r="E85" t="s">
        <v>150</v>
      </c>
      <c r="F85" t="s">
        <v>103</v>
      </c>
      <c r="G85" t="s">
        <v>104</v>
      </c>
      <c r="H85" t="s">
        <v>20</v>
      </c>
      <c r="I85">
        <v>13.407</v>
      </c>
      <c r="J85">
        <v>0</v>
      </c>
      <c r="O85">
        <f t="shared" si="70"/>
        <v>14968.36</v>
      </c>
      <c r="P85">
        <f t="shared" si="71"/>
        <v>0</v>
      </c>
      <c r="Q85">
        <f t="shared" si="72"/>
        <v>101.83</v>
      </c>
      <c r="R85">
        <f t="shared" si="73"/>
        <v>2.35</v>
      </c>
      <c r="S85">
        <f t="shared" si="74"/>
        <v>14866.53</v>
      </c>
      <c r="T85">
        <f t="shared" si="75"/>
        <v>0</v>
      </c>
      <c r="U85">
        <f t="shared" si="76"/>
        <v>71.693932500000003</v>
      </c>
      <c r="V85">
        <f t="shared" si="77"/>
        <v>0</v>
      </c>
      <c r="W85">
        <f t="shared" si="78"/>
        <v>0</v>
      </c>
      <c r="X85">
        <f t="shared" si="79"/>
        <v>12785.22</v>
      </c>
      <c r="Y85">
        <f t="shared" si="80"/>
        <v>6541.27</v>
      </c>
      <c r="AA85">
        <v>42145827</v>
      </c>
      <c r="AB85">
        <f t="shared" si="81"/>
        <v>60.802</v>
      </c>
      <c r="AC85">
        <f t="shared" si="82"/>
        <v>0</v>
      </c>
      <c r="AD85">
        <f>ROUND(((ET85*1.25)),6)</f>
        <v>1.0249999999999999</v>
      </c>
      <c r="AE85">
        <f>ROUND(((EU85*1.25)),6)</f>
        <v>0.17499999999999999</v>
      </c>
      <c r="AF85">
        <f>ROUND(((EV85*1.15)),6)</f>
        <v>59.777000000000001</v>
      </c>
      <c r="AG85">
        <f t="shared" si="83"/>
        <v>0</v>
      </c>
      <c r="AH85">
        <f>((EW85*1.15))</f>
        <v>5.3475000000000001</v>
      </c>
      <c r="AI85">
        <f>((EX85*1.25))</f>
        <v>0</v>
      </c>
      <c r="AJ85">
        <f t="shared" si="84"/>
        <v>0</v>
      </c>
      <c r="AK85">
        <v>52.8</v>
      </c>
      <c r="AL85">
        <v>0</v>
      </c>
      <c r="AM85">
        <v>0.82</v>
      </c>
      <c r="AN85">
        <v>0.14000000000000001</v>
      </c>
      <c r="AO85">
        <v>51.98</v>
      </c>
      <c r="AP85">
        <v>0</v>
      </c>
      <c r="AQ85">
        <v>4.6500000000000004</v>
      </c>
      <c r="AR85">
        <v>0</v>
      </c>
      <c r="AS85">
        <v>0</v>
      </c>
      <c r="AT85">
        <v>86</v>
      </c>
      <c r="AU85">
        <v>44</v>
      </c>
      <c r="AV85">
        <v>1</v>
      </c>
      <c r="AW85">
        <v>1</v>
      </c>
      <c r="AZ85">
        <v>1</v>
      </c>
      <c r="BA85">
        <v>18.55</v>
      </c>
      <c r="BB85">
        <v>7.41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105</v>
      </c>
      <c r="BM85">
        <v>1523</v>
      </c>
      <c r="BN85">
        <v>7156650</v>
      </c>
      <c r="BO85" t="s">
        <v>103</v>
      </c>
      <c r="BP85">
        <v>1</v>
      </c>
      <c r="BQ85">
        <v>30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86</v>
      </c>
      <c r="CA85">
        <v>44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85"/>
        <v>14968.36</v>
      </c>
      <c r="CQ85">
        <f t="shared" si="86"/>
        <v>0</v>
      </c>
      <c r="CR85">
        <f t="shared" si="87"/>
        <v>7.5952499999999992</v>
      </c>
      <c r="CS85">
        <f t="shared" si="88"/>
        <v>0.17499999999999999</v>
      </c>
      <c r="CT85">
        <f t="shared" si="89"/>
        <v>1108.8633500000001</v>
      </c>
      <c r="CU85">
        <f t="shared" si="90"/>
        <v>0</v>
      </c>
      <c r="CV85">
        <f t="shared" si="91"/>
        <v>5.3475000000000001</v>
      </c>
      <c r="CW85">
        <f t="shared" si="92"/>
        <v>0</v>
      </c>
      <c r="CX85">
        <f t="shared" si="93"/>
        <v>0</v>
      </c>
      <c r="CY85">
        <f t="shared" si="94"/>
        <v>12785.2158</v>
      </c>
      <c r="CZ85">
        <f t="shared" si="95"/>
        <v>6541.2732000000005</v>
      </c>
      <c r="DC85" t="s">
        <v>3</v>
      </c>
      <c r="DD85" t="s">
        <v>3</v>
      </c>
      <c r="DE85" t="s">
        <v>11</v>
      </c>
      <c r="DF85" t="s">
        <v>11</v>
      </c>
      <c r="DG85" t="s">
        <v>12</v>
      </c>
      <c r="DH85" t="s">
        <v>3</v>
      </c>
      <c r="DI85" t="s">
        <v>12</v>
      </c>
      <c r="DJ85" t="s">
        <v>11</v>
      </c>
      <c r="DK85" t="s">
        <v>3</v>
      </c>
      <c r="DL85" t="s">
        <v>3</v>
      </c>
      <c r="DM85" t="s">
        <v>3</v>
      </c>
      <c r="DN85">
        <v>100</v>
      </c>
      <c r="DO85">
        <v>64</v>
      </c>
      <c r="DP85">
        <v>1.0249999999999999</v>
      </c>
      <c r="DQ85">
        <v>1</v>
      </c>
      <c r="DU85">
        <v>1005</v>
      </c>
      <c r="DV85" t="s">
        <v>20</v>
      </c>
      <c r="DW85" t="s">
        <v>20</v>
      </c>
      <c r="DX85">
        <v>100</v>
      </c>
      <c r="EE85">
        <v>21988875</v>
      </c>
      <c r="EF85">
        <v>30</v>
      </c>
      <c r="EG85" t="s">
        <v>22</v>
      </c>
      <c r="EH85">
        <v>0</v>
      </c>
      <c r="EI85" t="s">
        <v>3</v>
      </c>
      <c r="EJ85">
        <v>1</v>
      </c>
      <c r="EK85">
        <v>1523</v>
      </c>
      <c r="EL85" t="s">
        <v>106</v>
      </c>
      <c r="EM85" t="s">
        <v>107</v>
      </c>
      <c r="EO85" t="s">
        <v>3</v>
      </c>
      <c r="EQ85">
        <v>131072</v>
      </c>
      <c r="ER85">
        <v>52.8</v>
      </c>
      <c r="ES85">
        <v>0</v>
      </c>
      <c r="ET85">
        <v>0.82</v>
      </c>
      <c r="EU85">
        <v>0.14000000000000001</v>
      </c>
      <c r="EV85">
        <v>51.98</v>
      </c>
      <c r="EW85">
        <v>4.6500000000000004</v>
      </c>
      <c r="EX85">
        <v>0</v>
      </c>
      <c r="EY85">
        <v>0</v>
      </c>
      <c r="FQ85">
        <v>0</v>
      </c>
      <c r="FR85">
        <f t="shared" si="96"/>
        <v>0</v>
      </c>
      <c r="FS85">
        <v>0</v>
      </c>
      <c r="FX85">
        <v>100</v>
      </c>
      <c r="FY85">
        <v>64</v>
      </c>
      <c r="GA85" t="s">
        <v>3</v>
      </c>
      <c r="GD85">
        <v>0</v>
      </c>
      <c r="GF85">
        <v>-1757916944</v>
      </c>
      <c r="GG85">
        <v>2</v>
      </c>
      <c r="GH85">
        <v>1</v>
      </c>
      <c r="GI85">
        <v>2</v>
      </c>
      <c r="GJ85">
        <v>0</v>
      </c>
      <c r="GK85">
        <f>ROUND(R85*(R12)/100,2)</f>
        <v>3.92</v>
      </c>
      <c r="GL85">
        <f t="shared" si="97"/>
        <v>0</v>
      </c>
      <c r="GM85">
        <f t="shared" si="98"/>
        <v>34298.769999999997</v>
      </c>
      <c r="GN85">
        <f t="shared" si="99"/>
        <v>34298.769999999997</v>
      </c>
      <c r="GO85">
        <f t="shared" si="100"/>
        <v>0</v>
      </c>
      <c r="GP85">
        <f t="shared" si="101"/>
        <v>0</v>
      </c>
      <c r="GR85">
        <v>0</v>
      </c>
      <c r="GS85">
        <v>0</v>
      </c>
      <c r="GT85">
        <v>0</v>
      </c>
      <c r="GU85" t="s">
        <v>3</v>
      </c>
      <c r="GV85">
        <f t="shared" si="102"/>
        <v>0</v>
      </c>
      <c r="GW85">
        <v>1</v>
      </c>
      <c r="GX85">
        <f t="shared" si="103"/>
        <v>0</v>
      </c>
      <c r="HA85">
        <v>0</v>
      </c>
      <c r="HB85">
        <v>0</v>
      </c>
      <c r="IK85">
        <v>0</v>
      </c>
    </row>
    <row r="86" spans="1:245" x14ac:dyDescent="0.2">
      <c r="A86">
        <v>18</v>
      </c>
      <c r="B86">
        <v>1</v>
      </c>
      <c r="E86" t="s">
        <v>151</v>
      </c>
      <c r="F86" t="s">
        <v>109</v>
      </c>
      <c r="G86" t="s">
        <v>110</v>
      </c>
      <c r="H86" t="s">
        <v>111</v>
      </c>
      <c r="I86">
        <f>I85*J86</f>
        <v>138.09209999999999</v>
      </c>
      <c r="J86">
        <v>10.299999999999999</v>
      </c>
      <c r="O86">
        <f t="shared" si="70"/>
        <v>4762.2700000000004</v>
      </c>
      <c r="P86">
        <f t="shared" si="71"/>
        <v>4762.2700000000004</v>
      </c>
      <c r="Q86">
        <f t="shared" si="72"/>
        <v>0</v>
      </c>
      <c r="R86">
        <f t="shared" si="73"/>
        <v>0</v>
      </c>
      <c r="S86">
        <f t="shared" si="74"/>
        <v>0</v>
      </c>
      <c r="T86">
        <f t="shared" si="75"/>
        <v>0</v>
      </c>
      <c r="U86">
        <f t="shared" si="76"/>
        <v>0</v>
      </c>
      <c r="V86">
        <f t="shared" si="77"/>
        <v>0</v>
      </c>
      <c r="W86">
        <f t="shared" si="78"/>
        <v>0</v>
      </c>
      <c r="X86">
        <f t="shared" si="79"/>
        <v>0</v>
      </c>
      <c r="Y86">
        <f t="shared" si="80"/>
        <v>0</v>
      </c>
      <c r="AA86">
        <v>42145827</v>
      </c>
      <c r="AB86">
        <f t="shared" si="81"/>
        <v>28.98</v>
      </c>
      <c r="AC86">
        <f t="shared" si="82"/>
        <v>28.98</v>
      </c>
      <c r="AD86">
        <f>ROUND((ET86),6)</f>
        <v>0</v>
      </c>
      <c r="AE86">
        <f>ROUND((EU86),6)</f>
        <v>0</v>
      </c>
      <c r="AF86">
        <f>ROUND((EV86),6)</f>
        <v>0</v>
      </c>
      <c r="AG86">
        <f t="shared" si="83"/>
        <v>0</v>
      </c>
      <c r="AH86">
        <f>(EW86)</f>
        <v>0</v>
      </c>
      <c r="AI86">
        <f>(EX86)</f>
        <v>0</v>
      </c>
      <c r="AJ86">
        <f t="shared" si="84"/>
        <v>0</v>
      </c>
      <c r="AK86">
        <v>28.98</v>
      </c>
      <c r="AL86">
        <v>28.98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1.19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">
        <v>112</v>
      </c>
      <c r="BM86">
        <v>1523</v>
      </c>
      <c r="BN86">
        <v>7156650</v>
      </c>
      <c r="BO86" t="s">
        <v>109</v>
      </c>
      <c r="BP86">
        <v>1</v>
      </c>
      <c r="BQ86">
        <v>30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0</v>
      </c>
      <c r="CA86">
        <v>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85"/>
        <v>4762.2700000000004</v>
      </c>
      <c r="CQ86">
        <f t="shared" si="86"/>
        <v>34.486199999999997</v>
      </c>
      <c r="CR86">
        <f t="shared" si="87"/>
        <v>0</v>
      </c>
      <c r="CS86">
        <f t="shared" si="88"/>
        <v>0</v>
      </c>
      <c r="CT86">
        <f t="shared" si="89"/>
        <v>0</v>
      </c>
      <c r="CU86">
        <f t="shared" si="90"/>
        <v>0</v>
      </c>
      <c r="CV86">
        <f t="shared" si="91"/>
        <v>0</v>
      </c>
      <c r="CW86">
        <f t="shared" si="92"/>
        <v>0</v>
      </c>
      <c r="CX86">
        <f t="shared" si="93"/>
        <v>0</v>
      </c>
      <c r="CY86">
        <f t="shared" si="94"/>
        <v>0</v>
      </c>
      <c r="CZ86">
        <f t="shared" si="95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100</v>
      </c>
      <c r="DO86">
        <v>64</v>
      </c>
      <c r="DP86">
        <v>1.0249999999999999</v>
      </c>
      <c r="DQ86">
        <v>1</v>
      </c>
      <c r="DU86">
        <v>1009</v>
      </c>
      <c r="DV86" t="s">
        <v>111</v>
      </c>
      <c r="DW86" t="s">
        <v>111</v>
      </c>
      <c r="DX86">
        <v>1</v>
      </c>
      <c r="EE86">
        <v>21988875</v>
      </c>
      <c r="EF86">
        <v>30</v>
      </c>
      <c r="EG86" t="s">
        <v>22</v>
      </c>
      <c r="EH86">
        <v>0</v>
      </c>
      <c r="EI86" t="s">
        <v>3</v>
      </c>
      <c r="EJ86">
        <v>1</v>
      </c>
      <c r="EK86">
        <v>1523</v>
      </c>
      <c r="EL86" t="s">
        <v>106</v>
      </c>
      <c r="EM86" t="s">
        <v>107</v>
      </c>
      <c r="EO86" t="s">
        <v>3</v>
      </c>
      <c r="EQ86">
        <v>0</v>
      </c>
      <c r="ER86">
        <v>28.98</v>
      </c>
      <c r="ES86">
        <v>28.98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6"/>
        <v>0</v>
      </c>
      <c r="FS86">
        <v>0</v>
      </c>
      <c r="FX86">
        <v>100</v>
      </c>
      <c r="FY86">
        <v>64</v>
      </c>
      <c r="GA86" t="s">
        <v>3</v>
      </c>
      <c r="GD86">
        <v>0</v>
      </c>
      <c r="GF86">
        <v>33071459</v>
      </c>
      <c r="GG86">
        <v>2</v>
      </c>
      <c r="GH86">
        <v>1</v>
      </c>
      <c r="GI86">
        <v>2</v>
      </c>
      <c r="GJ86">
        <v>0</v>
      </c>
      <c r="GK86">
        <f>ROUND(R86*(R12)/100,2)</f>
        <v>0</v>
      </c>
      <c r="GL86">
        <f t="shared" si="97"/>
        <v>0</v>
      </c>
      <c r="GM86">
        <f t="shared" si="98"/>
        <v>4762.2700000000004</v>
      </c>
      <c r="GN86">
        <f t="shared" si="99"/>
        <v>4762.2700000000004</v>
      </c>
      <c r="GO86">
        <f t="shared" si="100"/>
        <v>0</v>
      </c>
      <c r="GP86">
        <f t="shared" si="101"/>
        <v>0</v>
      </c>
      <c r="GR86">
        <v>0</v>
      </c>
      <c r="GS86">
        <v>0</v>
      </c>
      <c r="GT86">
        <v>0</v>
      </c>
      <c r="GU86" t="s">
        <v>3</v>
      </c>
      <c r="GV86">
        <f t="shared" si="102"/>
        <v>0</v>
      </c>
      <c r="GW86">
        <v>1</v>
      </c>
      <c r="GX86">
        <f t="shared" si="103"/>
        <v>0</v>
      </c>
      <c r="HA86">
        <v>0</v>
      </c>
      <c r="HB86">
        <v>0</v>
      </c>
      <c r="IK86">
        <v>0</v>
      </c>
    </row>
    <row r="87" spans="1:245" x14ac:dyDescent="0.2">
      <c r="A87">
        <v>17</v>
      </c>
      <c r="B87">
        <v>1</v>
      </c>
      <c r="E87" t="s">
        <v>152</v>
      </c>
      <c r="F87" t="s">
        <v>153</v>
      </c>
      <c r="G87" t="s">
        <v>154</v>
      </c>
      <c r="H87" t="s">
        <v>20</v>
      </c>
      <c r="I87">
        <v>13.407</v>
      </c>
      <c r="J87">
        <v>0</v>
      </c>
      <c r="O87">
        <f t="shared" si="70"/>
        <v>1298837.94</v>
      </c>
      <c r="P87">
        <f t="shared" si="71"/>
        <v>744708.71</v>
      </c>
      <c r="Q87">
        <f t="shared" si="72"/>
        <v>5935.2</v>
      </c>
      <c r="R87">
        <f t="shared" si="73"/>
        <v>135.75</v>
      </c>
      <c r="S87">
        <f t="shared" si="74"/>
        <v>548194.03</v>
      </c>
      <c r="T87">
        <f t="shared" si="75"/>
        <v>0</v>
      </c>
      <c r="U87">
        <f t="shared" si="76"/>
        <v>2577.1270574999999</v>
      </c>
      <c r="V87">
        <f t="shared" si="77"/>
        <v>0</v>
      </c>
      <c r="W87">
        <f t="shared" si="78"/>
        <v>0</v>
      </c>
      <c r="X87">
        <f t="shared" si="79"/>
        <v>471446.87</v>
      </c>
      <c r="Y87">
        <f t="shared" si="80"/>
        <v>241205.37</v>
      </c>
      <c r="AA87">
        <v>42145827</v>
      </c>
      <c r="AB87">
        <f t="shared" si="81"/>
        <v>6466.0145000000002</v>
      </c>
      <c r="AC87">
        <f t="shared" si="82"/>
        <v>4208.05</v>
      </c>
      <c r="AD87">
        <f>ROUND(((ET87*1.25)),6)</f>
        <v>53.725000000000001</v>
      </c>
      <c r="AE87">
        <f>ROUND(((EU87*1.25)),6)</f>
        <v>10.125</v>
      </c>
      <c r="AF87">
        <f>ROUND(((EV87*1.15)),6)</f>
        <v>2204.2395000000001</v>
      </c>
      <c r="AG87">
        <f t="shared" si="83"/>
        <v>0</v>
      </c>
      <c r="AH87">
        <f>((EW87*1.15))</f>
        <v>192.2225</v>
      </c>
      <c r="AI87">
        <f>((EX87*1.25))</f>
        <v>0</v>
      </c>
      <c r="AJ87">
        <f t="shared" si="84"/>
        <v>0</v>
      </c>
      <c r="AK87">
        <v>6167.76</v>
      </c>
      <c r="AL87">
        <v>4208.05</v>
      </c>
      <c r="AM87">
        <v>42.98</v>
      </c>
      <c r="AN87">
        <v>8.1</v>
      </c>
      <c r="AO87">
        <v>1916.73</v>
      </c>
      <c r="AP87">
        <v>0</v>
      </c>
      <c r="AQ87">
        <v>167.15</v>
      </c>
      <c r="AR87">
        <v>0</v>
      </c>
      <c r="AS87">
        <v>0</v>
      </c>
      <c r="AT87">
        <v>86</v>
      </c>
      <c r="AU87">
        <v>44</v>
      </c>
      <c r="AV87">
        <v>1</v>
      </c>
      <c r="AW87">
        <v>1</v>
      </c>
      <c r="AZ87">
        <v>1</v>
      </c>
      <c r="BA87">
        <v>18.55</v>
      </c>
      <c r="BB87">
        <v>8.24</v>
      </c>
      <c r="BC87">
        <v>13.2</v>
      </c>
      <c r="BD87" t="s">
        <v>3</v>
      </c>
      <c r="BE87" t="s">
        <v>3</v>
      </c>
      <c r="BF87" t="s">
        <v>3</v>
      </c>
      <c r="BG87" t="s">
        <v>3</v>
      </c>
      <c r="BH87">
        <v>0</v>
      </c>
      <c r="BI87">
        <v>1</v>
      </c>
      <c r="BJ87" t="s">
        <v>155</v>
      </c>
      <c r="BM87">
        <v>126</v>
      </c>
      <c r="BN87">
        <v>7156650</v>
      </c>
      <c r="BO87" t="s">
        <v>153</v>
      </c>
      <c r="BP87">
        <v>1</v>
      </c>
      <c r="BQ87">
        <v>30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86</v>
      </c>
      <c r="CA87">
        <v>44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5"/>
        <v>1298837.94</v>
      </c>
      <c r="CQ87">
        <f t="shared" si="86"/>
        <v>55546.26</v>
      </c>
      <c r="CR87">
        <f t="shared" si="87"/>
        <v>442.69400000000002</v>
      </c>
      <c r="CS87">
        <f t="shared" si="88"/>
        <v>10.125</v>
      </c>
      <c r="CT87">
        <f t="shared" si="89"/>
        <v>40888.642725000005</v>
      </c>
      <c r="CU87">
        <f t="shared" si="90"/>
        <v>0</v>
      </c>
      <c r="CV87">
        <f t="shared" si="91"/>
        <v>192.2225</v>
      </c>
      <c r="CW87">
        <f t="shared" si="92"/>
        <v>0</v>
      </c>
      <c r="CX87">
        <f t="shared" si="93"/>
        <v>0</v>
      </c>
      <c r="CY87">
        <f t="shared" si="94"/>
        <v>471446.86580000003</v>
      </c>
      <c r="CZ87">
        <f t="shared" si="95"/>
        <v>241205.3732</v>
      </c>
      <c r="DC87" t="s">
        <v>3</v>
      </c>
      <c r="DD87" t="s">
        <v>3</v>
      </c>
      <c r="DE87" t="s">
        <v>11</v>
      </c>
      <c r="DF87" t="s">
        <v>11</v>
      </c>
      <c r="DG87" t="s">
        <v>12</v>
      </c>
      <c r="DH87" t="s">
        <v>3</v>
      </c>
      <c r="DI87" t="s">
        <v>12</v>
      </c>
      <c r="DJ87" t="s">
        <v>11</v>
      </c>
      <c r="DK87" t="s">
        <v>3</v>
      </c>
      <c r="DL87" t="s">
        <v>3</v>
      </c>
      <c r="DM87" t="s">
        <v>3</v>
      </c>
      <c r="DN87">
        <v>100</v>
      </c>
      <c r="DO87">
        <v>64</v>
      </c>
      <c r="DP87">
        <v>1.0249999999999999</v>
      </c>
      <c r="DQ87">
        <v>1</v>
      </c>
      <c r="DU87">
        <v>1005</v>
      </c>
      <c r="DV87" t="s">
        <v>20</v>
      </c>
      <c r="DW87" t="s">
        <v>20</v>
      </c>
      <c r="DX87">
        <v>100</v>
      </c>
      <c r="EE87">
        <v>21987478</v>
      </c>
      <c r="EF87">
        <v>30</v>
      </c>
      <c r="EG87" t="s">
        <v>22</v>
      </c>
      <c r="EH87">
        <v>0</v>
      </c>
      <c r="EI87" t="s">
        <v>3</v>
      </c>
      <c r="EJ87">
        <v>1</v>
      </c>
      <c r="EK87">
        <v>126</v>
      </c>
      <c r="EL87" t="s">
        <v>156</v>
      </c>
      <c r="EM87" t="s">
        <v>157</v>
      </c>
      <c r="EO87" t="s">
        <v>3</v>
      </c>
      <c r="EQ87">
        <v>131072</v>
      </c>
      <c r="ER87">
        <v>6167.76</v>
      </c>
      <c r="ES87">
        <v>4208.05</v>
      </c>
      <c r="ET87">
        <v>42.98</v>
      </c>
      <c r="EU87">
        <v>8.1</v>
      </c>
      <c r="EV87">
        <v>1916.73</v>
      </c>
      <c r="EW87">
        <v>167.15</v>
      </c>
      <c r="EX87">
        <v>0</v>
      </c>
      <c r="EY87">
        <v>0</v>
      </c>
      <c r="FQ87">
        <v>0</v>
      </c>
      <c r="FR87">
        <f t="shared" si="96"/>
        <v>0</v>
      </c>
      <c r="FS87">
        <v>0</v>
      </c>
      <c r="FX87">
        <v>100</v>
      </c>
      <c r="FY87">
        <v>64</v>
      </c>
      <c r="GA87" t="s">
        <v>3</v>
      </c>
      <c r="GD87">
        <v>0</v>
      </c>
      <c r="GF87">
        <v>187385203</v>
      </c>
      <c r="GG87">
        <v>2</v>
      </c>
      <c r="GH87">
        <v>1</v>
      </c>
      <c r="GI87">
        <v>2</v>
      </c>
      <c r="GJ87">
        <v>0</v>
      </c>
      <c r="GK87">
        <f>ROUND(R87*(R12)/100,2)</f>
        <v>226.7</v>
      </c>
      <c r="GL87">
        <f t="shared" si="97"/>
        <v>0</v>
      </c>
      <c r="GM87">
        <f t="shared" si="98"/>
        <v>2011716.88</v>
      </c>
      <c r="GN87">
        <f t="shared" si="99"/>
        <v>2011716.88</v>
      </c>
      <c r="GO87">
        <f t="shared" si="100"/>
        <v>0</v>
      </c>
      <c r="GP87">
        <f t="shared" si="101"/>
        <v>0</v>
      </c>
      <c r="GR87">
        <v>0</v>
      </c>
      <c r="GS87">
        <v>0</v>
      </c>
      <c r="GT87">
        <v>0</v>
      </c>
      <c r="GU87" t="s">
        <v>3</v>
      </c>
      <c r="GV87">
        <f t="shared" si="102"/>
        <v>0</v>
      </c>
      <c r="GW87">
        <v>1</v>
      </c>
      <c r="GX87">
        <f t="shared" si="103"/>
        <v>0</v>
      </c>
      <c r="HA87">
        <v>0</v>
      </c>
      <c r="HB87">
        <v>0</v>
      </c>
      <c r="IK87">
        <v>0</v>
      </c>
    </row>
    <row r="88" spans="1:245" x14ac:dyDescent="0.2">
      <c r="A88">
        <v>18</v>
      </c>
      <c r="B88">
        <v>1</v>
      </c>
      <c r="E88" t="s">
        <v>158</v>
      </c>
      <c r="F88" t="s">
        <v>159</v>
      </c>
      <c r="G88" t="s">
        <v>160</v>
      </c>
      <c r="H88" t="s">
        <v>39</v>
      </c>
      <c r="I88">
        <f>I87*J88</f>
        <v>1.6088</v>
      </c>
      <c r="J88">
        <v>0.11999701648392631</v>
      </c>
      <c r="O88">
        <f t="shared" si="70"/>
        <v>35616.99</v>
      </c>
      <c r="P88">
        <f t="shared" si="71"/>
        <v>35616.99</v>
      </c>
      <c r="Q88">
        <f t="shared" si="72"/>
        <v>0</v>
      </c>
      <c r="R88">
        <f t="shared" si="73"/>
        <v>0</v>
      </c>
      <c r="S88">
        <f t="shared" si="74"/>
        <v>0</v>
      </c>
      <c r="T88">
        <f t="shared" si="75"/>
        <v>0</v>
      </c>
      <c r="U88">
        <f t="shared" si="76"/>
        <v>0</v>
      </c>
      <c r="V88">
        <f t="shared" si="77"/>
        <v>0</v>
      </c>
      <c r="W88">
        <f t="shared" si="78"/>
        <v>0</v>
      </c>
      <c r="X88">
        <f t="shared" si="79"/>
        <v>0</v>
      </c>
      <c r="Y88">
        <f t="shared" si="80"/>
        <v>0</v>
      </c>
      <c r="AA88">
        <v>42145827</v>
      </c>
      <c r="AB88">
        <f t="shared" si="81"/>
        <v>17999.07</v>
      </c>
      <c r="AC88">
        <f t="shared" si="82"/>
        <v>17999.07</v>
      </c>
      <c r="AD88">
        <f t="shared" ref="AD88:AF90" si="107">ROUND((ET88),6)</f>
        <v>0</v>
      </c>
      <c r="AE88">
        <f t="shared" si="107"/>
        <v>0</v>
      </c>
      <c r="AF88">
        <f t="shared" si="107"/>
        <v>0</v>
      </c>
      <c r="AG88">
        <f t="shared" si="83"/>
        <v>0</v>
      </c>
      <c r="AH88">
        <f t="shared" ref="AH88:AI90" si="108">(EW88)</f>
        <v>0</v>
      </c>
      <c r="AI88">
        <f t="shared" si="108"/>
        <v>0</v>
      </c>
      <c r="AJ88">
        <f t="shared" si="84"/>
        <v>0</v>
      </c>
      <c r="AK88">
        <v>17999.07</v>
      </c>
      <c r="AL88">
        <v>17999.07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1.23</v>
      </c>
      <c r="BD88" t="s">
        <v>3</v>
      </c>
      <c r="BE88" t="s">
        <v>3</v>
      </c>
      <c r="BF88" t="s">
        <v>3</v>
      </c>
      <c r="BG88" t="s">
        <v>3</v>
      </c>
      <c r="BH88">
        <v>3</v>
      </c>
      <c r="BI88">
        <v>1</v>
      </c>
      <c r="BJ88" t="s">
        <v>161</v>
      </c>
      <c r="BM88">
        <v>126</v>
      </c>
      <c r="BN88">
        <v>7156650</v>
      </c>
      <c r="BO88" t="s">
        <v>159</v>
      </c>
      <c r="BP88">
        <v>1</v>
      </c>
      <c r="BQ88">
        <v>30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0</v>
      </c>
      <c r="CA88">
        <v>0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85"/>
        <v>35616.99</v>
      </c>
      <c r="CQ88">
        <f t="shared" si="86"/>
        <v>22138.856100000001</v>
      </c>
      <c r="CR88">
        <f t="shared" si="87"/>
        <v>0</v>
      </c>
      <c r="CS88">
        <f t="shared" si="88"/>
        <v>0</v>
      </c>
      <c r="CT88">
        <f t="shared" si="89"/>
        <v>0</v>
      </c>
      <c r="CU88">
        <f t="shared" si="90"/>
        <v>0</v>
      </c>
      <c r="CV88">
        <f t="shared" si="91"/>
        <v>0</v>
      </c>
      <c r="CW88">
        <f t="shared" si="92"/>
        <v>0</v>
      </c>
      <c r="CX88">
        <f t="shared" si="93"/>
        <v>0</v>
      </c>
      <c r="CY88">
        <f t="shared" si="94"/>
        <v>0</v>
      </c>
      <c r="CZ88">
        <f t="shared" si="95"/>
        <v>0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100</v>
      </c>
      <c r="DO88">
        <v>64</v>
      </c>
      <c r="DP88">
        <v>1.0249999999999999</v>
      </c>
      <c r="DQ88">
        <v>1</v>
      </c>
      <c r="DU88">
        <v>1009</v>
      </c>
      <c r="DV88" t="s">
        <v>39</v>
      </c>
      <c r="DW88" t="s">
        <v>39</v>
      </c>
      <c r="DX88">
        <v>1000</v>
      </c>
      <c r="EE88">
        <v>21987478</v>
      </c>
      <c r="EF88">
        <v>30</v>
      </c>
      <c r="EG88" t="s">
        <v>22</v>
      </c>
      <c r="EH88">
        <v>0</v>
      </c>
      <c r="EI88" t="s">
        <v>3</v>
      </c>
      <c r="EJ88">
        <v>1</v>
      </c>
      <c r="EK88">
        <v>126</v>
      </c>
      <c r="EL88" t="s">
        <v>156</v>
      </c>
      <c r="EM88" t="s">
        <v>157</v>
      </c>
      <c r="EO88" t="s">
        <v>3</v>
      </c>
      <c r="EQ88">
        <v>0</v>
      </c>
      <c r="ER88">
        <v>17999.07</v>
      </c>
      <c r="ES88">
        <v>17999.07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6"/>
        <v>0</v>
      </c>
      <c r="FS88">
        <v>0</v>
      </c>
      <c r="FX88">
        <v>100</v>
      </c>
      <c r="FY88">
        <v>64</v>
      </c>
      <c r="GA88" t="s">
        <v>3</v>
      </c>
      <c r="GD88">
        <v>0</v>
      </c>
      <c r="GF88">
        <v>318845614</v>
      </c>
      <c r="GG88">
        <v>2</v>
      </c>
      <c r="GH88">
        <v>1</v>
      </c>
      <c r="GI88">
        <v>2</v>
      </c>
      <c r="GJ88">
        <v>0</v>
      </c>
      <c r="GK88">
        <f>ROUND(R88*(R12)/100,2)</f>
        <v>0</v>
      </c>
      <c r="GL88">
        <f t="shared" si="97"/>
        <v>0</v>
      </c>
      <c r="GM88">
        <f t="shared" si="98"/>
        <v>35616.99</v>
      </c>
      <c r="GN88">
        <f t="shared" si="99"/>
        <v>35616.99</v>
      </c>
      <c r="GO88">
        <f t="shared" si="100"/>
        <v>0</v>
      </c>
      <c r="GP88">
        <f t="shared" si="101"/>
        <v>0</v>
      </c>
      <c r="GR88">
        <v>0</v>
      </c>
      <c r="GS88">
        <v>0</v>
      </c>
      <c r="GT88">
        <v>0</v>
      </c>
      <c r="GU88" t="s">
        <v>3</v>
      </c>
      <c r="GV88">
        <f t="shared" si="102"/>
        <v>0</v>
      </c>
      <c r="GW88">
        <v>1</v>
      </c>
      <c r="GX88">
        <f t="shared" si="103"/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E89" t="s">
        <v>162</v>
      </c>
      <c r="F89" t="s">
        <v>163</v>
      </c>
      <c r="G89" t="s">
        <v>164</v>
      </c>
      <c r="H89" t="s">
        <v>39</v>
      </c>
      <c r="I89">
        <f>I87*J89</f>
        <v>5.0276249999999996</v>
      </c>
      <c r="J89">
        <v>0.37499999999999994</v>
      </c>
      <c r="O89">
        <f t="shared" si="70"/>
        <v>74656.03</v>
      </c>
      <c r="P89">
        <f t="shared" si="71"/>
        <v>74656.03</v>
      </c>
      <c r="Q89">
        <f t="shared" si="72"/>
        <v>0</v>
      </c>
      <c r="R89">
        <f t="shared" si="73"/>
        <v>0</v>
      </c>
      <c r="S89">
        <f t="shared" si="74"/>
        <v>0</v>
      </c>
      <c r="T89">
        <f t="shared" si="75"/>
        <v>0</v>
      </c>
      <c r="U89">
        <f t="shared" si="76"/>
        <v>0</v>
      </c>
      <c r="V89">
        <f t="shared" si="77"/>
        <v>0</v>
      </c>
      <c r="W89">
        <f t="shared" si="78"/>
        <v>0</v>
      </c>
      <c r="X89">
        <f t="shared" si="79"/>
        <v>0</v>
      </c>
      <c r="Y89">
        <f t="shared" si="80"/>
        <v>0</v>
      </c>
      <c r="AA89">
        <v>42145827</v>
      </c>
      <c r="AB89">
        <f t="shared" si="81"/>
        <v>3374.81</v>
      </c>
      <c r="AC89">
        <f t="shared" si="82"/>
        <v>3374.81</v>
      </c>
      <c r="AD89">
        <f t="shared" si="107"/>
        <v>0</v>
      </c>
      <c r="AE89">
        <f t="shared" si="107"/>
        <v>0</v>
      </c>
      <c r="AF89">
        <f t="shared" si="107"/>
        <v>0</v>
      </c>
      <c r="AG89">
        <f t="shared" si="83"/>
        <v>0</v>
      </c>
      <c r="AH89">
        <f t="shared" si="108"/>
        <v>0</v>
      </c>
      <c r="AI89">
        <f t="shared" si="108"/>
        <v>0</v>
      </c>
      <c r="AJ89">
        <f t="shared" si="84"/>
        <v>0</v>
      </c>
      <c r="AK89">
        <v>3374.81</v>
      </c>
      <c r="AL89">
        <v>3374.81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4.4000000000000004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165</v>
      </c>
      <c r="BM89">
        <v>126</v>
      </c>
      <c r="BN89">
        <v>7156650</v>
      </c>
      <c r="BO89" t="s">
        <v>163</v>
      </c>
      <c r="BP89">
        <v>1</v>
      </c>
      <c r="BQ89">
        <v>30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0</v>
      </c>
      <c r="CA89">
        <v>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85"/>
        <v>74656.03</v>
      </c>
      <c r="CQ89">
        <f t="shared" si="86"/>
        <v>14849.164000000001</v>
      </c>
      <c r="CR89">
        <f t="shared" si="87"/>
        <v>0</v>
      </c>
      <c r="CS89">
        <f t="shared" si="88"/>
        <v>0</v>
      </c>
      <c r="CT89">
        <f t="shared" si="89"/>
        <v>0</v>
      </c>
      <c r="CU89">
        <f t="shared" si="90"/>
        <v>0</v>
      </c>
      <c r="CV89">
        <f t="shared" si="91"/>
        <v>0</v>
      </c>
      <c r="CW89">
        <f t="shared" si="92"/>
        <v>0</v>
      </c>
      <c r="CX89">
        <f t="shared" si="93"/>
        <v>0</v>
      </c>
      <c r="CY89">
        <f t="shared" si="94"/>
        <v>0</v>
      </c>
      <c r="CZ89">
        <f t="shared" si="95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100</v>
      </c>
      <c r="DO89">
        <v>64</v>
      </c>
      <c r="DP89">
        <v>1.0249999999999999</v>
      </c>
      <c r="DQ89">
        <v>1</v>
      </c>
      <c r="DU89">
        <v>1009</v>
      </c>
      <c r="DV89" t="s">
        <v>39</v>
      </c>
      <c r="DW89" t="s">
        <v>39</v>
      </c>
      <c r="DX89">
        <v>1000</v>
      </c>
      <c r="EE89">
        <v>21987478</v>
      </c>
      <c r="EF89">
        <v>30</v>
      </c>
      <c r="EG89" t="s">
        <v>22</v>
      </c>
      <c r="EH89">
        <v>0</v>
      </c>
      <c r="EI89" t="s">
        <v>3</v>
      </c>
      <c r="EJ89">
        <v>1</v>
      </c>
      <c r="EK89">
        <v>126</v>
      </c>
      <c r="EL89" t="s">
        <v>156</v>
      </c>
      <c r="EM89" t="s">
        <v>157</v>
      </c>
      <c r="EO89" t="s">
        <v>3</v>
      </c>
      <c r="EQ89">
        <v>0</v>
      </c>
      <c r="ER89">
        <v>3374.81</v>
      </c>
      <c r="ES89">
        <v>3374.81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6"/>
        <v>0</v>
      </c>
      <c r="FS89">
        <v>0</v>
      </c>
      <c r="FX89">
        <v>100</v>
      </c>
      <c r="FY89">
        <v>64</v>
      </c>
      <c r="GA89" t="s">
        <v>3</v>
      </c>
      <c r="GD89">
        <v>0</v>
      </c>
      <c r="GF89">
        <v>1724304728</v>
      </c>
      <c r="GG89">
        <v>2</v>
      </c>
      <c r="GH89">
        <v>1</v>
      </c>
      <c r="GI89">
        <v>2</v>
      </c>
      <c r="GJ89">
        <v>0</v>
      </c>
      <c r="GK89">
        <f>ROUND(R89*(R12)/100,2)</f>
        <v>0</v>
      </c>
      <c r="GL89">
        <f t="shared" si="97"/>
        <v>0</v>
      </c>
      <c r="GM89">
        <f t="shared" si="98"/>
        <v>74656.03</v>
      </c>
      <c r="GN89">
        <f t="shared" si="99"/>
        <v>74656.03</v>
      </c>
      <c r="GO89">
        <f t="shared" si="100"/>
        <v>0</v>
      </c>
      <c r="GP89">
        <f t="shared" si="101"/>
        <v>0</v>
      </c>
      <c r="GR89">
        <v>0</v>
      </c>
      <c r="GS89">
        <v>0</v>
      </c>
      <c r="GT89">
        <v>0</v>
      </c>
      <c r="GU89" t="s">
        <v>3</v>
      </c>
      <c r="GV89">
        <f t="shared" si="102"/>
        <v>0</v>
      </c>
      <c r="GW89">
        <v>1</v>
      </c>
      <c r="GX89">
        <f t="shared" si="103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E90" t="s">
        <v>166</v>
      </c>
      <c r="F90" t="s">
        <v>167</v>
      </c>
      <c r="G90" t="s">
        <v>168</v>
      </c>
      <c r="H90" t="s">
        <v>28</v>
      </c>
      <c r="I90">
        <f>I87*J90</f>
        <v>1340.7</v>
      </c>
      <c r="J90">
        <v>100</v>
      </c>
      <c r="O90">
        <f t="shared" si="70"/>
        <v>351428.57</v>
      </c>
      <c r="P90">
        <f t="shared" si="71"/>
        <v>351428.57</v>
      </c>
      <c r="Q90">
        <f t="shared" si="72"/>
        <v>0</v>
      </c>
      <c r="R90">
        <f t="shared" si="73"/>
        <v>0</v>
      </c>
      <c r="S90">
        <f t="shared" si="74"/>
        <v>0</v>
      </c>
      <c r="T90">
        <f t="shared" si="75"/>
        <v>0</v>
      </c>
      <c r="U90">
        <f t="shared" si="76"/>
        <v>0</v>
      </c>
      <c r="V90">
        <f t="shared" si="77"/>
        <v>0</v>
      </c>
      <c r="W90">
        <f t="shared" si="78"/>
        <v>0</v>
      </c>
      <c r="X90">
        <f t="shared" si="79"/>
        <v>0</v>
      </c>
      <c r="Y90">
        <f t="shared" si="80"/>
        <v>0</v>
      </c>
      <c r="AA90">
        <v>42145827</v>
      </c>
      <c r="AB90">
        <f t="shared" si="81"/>
        <v>52.32</v>
      </c>
      <c r="AC90">
        <f t="shared" si="82"/>
        <v>52.32</v>
      </c>
      <c r="AD90">
        <f t="shared" si="107"/>
        <v>0</v>
      </c>
      <c r="AE90">
        <f t="shared" si="107"/>
        <v>0</v>
      </c>
      <c r="AF90">
        <f t="shared" si="107"/>
        <v>0</v>
      </c>
      <c r="AG90">
        <f t="shared" si="83"/>
        <v>0</v>
      </c>
      <c r="AH90">
        <f t="shared" si="108"/>
        <v>0</v>
      </c>
      <c r="AI90">
        <f t="shared" si="108"/>
        <v>0</v>
      </c>
      <c r="AJ90">
        <f t="shared" si="84"/>
        <v>0</v>
      </c>
      <c r="AK90">
        <v>52.32</v>
      </c>
      <c r="AL90">
        <v>52.32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</v>
      </c>
      <c r="AW90">
        <v>1</v>
      </c>
      <c r="AZ90">
        <v>1</v>
      </c>
      <c r="BA90">
        <v>1</v>
      </c>
      <c r="BB90">
        <v>1</v>
      </c>
      <c r="BC90">
        <v>5.01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169</v>
      </c>
      <c r="BM90">
        <v>126</v>
      </c>
      <c r="BN90">
        <v>7156650</v>
      </c>
      <c r="BO90" t="s">
        <v>167</v>
      </c>
      <c r="BP90">
        <v>1</v>
      </c>
      <c r="BQ90">
        <v>30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0</v>
      </c>
      <c r="CA90">
        <v>0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85"/>
        <v>351428.57</v>
      </c>
      <c r="CQ90">
        <f t="shared" si="86"/>
        <v>262.1232</v>
      </c>
      <c r="CR90">
        <f t="shared" si="87"/>
        <v>0</v>
      </c>
      <c r="CS90">
        <f t="shared" si="88"/>
        <v>0</v>
      </c>
      <c r="CT90">
        <f t="shared" si="89"/>
        <v>0</v>
      </c>
      <c r="CU90">
        <f t="shared" si="90"/>
        <v>0</v>
      </c>
      <c r="CV90">
        <f t="shared" si="91"/>
        <v>0</v>
      </c>
      <c r="CW90">
        <f t="shared" si="92"/>
        <v>0</v>
      </c>
      <c r="CX90">
        <f t="shared" si="93"/>
        <v>0</v>
      </c>
      <c r="CY90">
        <f t="shared" si="94"/>
        <v>0</v>
      </c>
      <c r="CZ90">
        <f t="shared" si="95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100</v>
      </c>
      <c r="DO90">
        <v>64</v>
      </c>
      <c r="DP90">
        <v>1.0249999999999999</v>
      </c>
      <c r="DQ90">
        <v>1</v>
      </c>
      <c r="DU90">
        <v>1005</v>
      </c>
      <c r="DV90" t="s">
        <v>28</v>
      </c>
      <c r="DW90" t="s">
        <v>28</v>
      </c>
      <c r="DX90">
        <v>1</v>
      </c>
      <c r="EE90">
        <v>21987478</v>
      </c>
      <c r="EF90">
        <v>30</v>
      </c>
      <c r="EG90" t="s">
        <v>22</v>
      </c>
      <c r="EH90">
        <v>0</v>
      </c>
      <c r="EI90" t="s">
        <v>3</v>
      </c>
      <c r="EJ90">
        <v>1</v>
      </c>
      <c r="EK90">
        <v>126</v>
      </c>
      <c r="EL90" t="s">
        <v>156</v>
      </c>
      <c r="EM90" t="s">
        <v>157</v>
      </c>
      <c r="EO90" t="s">
        <v>3</v>
      </c>
      <c r="EQ90">
        <v>0</v>
      </c>
      <c r="ER90">
        <v>52.32</v>
      </c>
      <c r="ES90">
        <v>52.32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6"/>
        <v>0</v>
      </c>
      <c r="FS90">
        <v>0</v>
      </c>
      <c r="FX90">
        <v>100</v>
      </c>
      <c r="FY90">
        <v>64</v>
      </c>
      <c r="GA90" t="s">
        <v>3</v>
      </c>
      <c r="GD90">
        <v>0</v>
      </c>
      <c r="GF90">
        <v>344105930</v>
      </c>
      <c r="GG90">
        <v>2</v>
      </c>
      <c r="GH90">
        <v>1</v>
      </c>
      <c r="GI90">
        <v>2</v>
      </c>
      <c r="GJ90">
        <v>0</v>
      </c>
      <c r="GK90">
        <f>ROUND(R90*(R12)/100,2)</f>
        <v>0</v>
      </c>
      <c r="GL90">
        <f t="shared" si="97"/>
        <v>0</v>
      </c>
      <c r="GM90">
        <f t="shared" si="98"/>
        <v>351428.57</v>
      </c>
      <c r="GN90">
        <f t="shared" si="99"/>
        <v>351428.57</v>
      </c>
      <c r="GO90">
        <f t="shared" si="100"/>
        <v>0</v>
      </c>
      <c r="GP90">
        <f t="shared" si="101"/>
        <v>0</v>
      </c>
      <c r="GR90">
        <v>0</v>
      </c>
      <c r="GS90">
        <v>0</v>
      </c>
      <c r="GT90">
        <v>0</v>
      </c>
      <c r="GU90" t="s">
        <v>3</v>
      </c>
      <c r="GV90">
        <f t="shared" si="102"/>
        <v>0</v>
      </c>
      <c r="GW90">
        <v>1</v>
      </c>
      <c r="GX90">
        <f t="shared" si="103"/>
        <v>0</v>
      </c>
      <c r="HA90">
        <v>0</v>
      </c>
      <c r="HB90">
        <v>0</v>
      </c>
      <c r="IK90">
        <v>0</v>
      </c>
    </row>
    <row r="91" spans="1:245" x14ac:dyDescent="0.2">
      <c r="A91">
        <v>17</v>
      </c>
      <c r="B91">
        <v>1</v>
      </c>
      <c r="E91" t="s">
        <v>170</v>
      </c>
      <c r="F91" t="s">
        <v>153</v>
      </c>
      <c r="G91" t="s">
        <v>154</v>
      </c>
      <c r="H91" t="s">
        <v>20</v>
      </c>
      <c r="I91">
        <v>0.252</v>
      </c>
      <c r="J91">
        <v>0</v>
      </c>
      <c r="O91">
        <f t="shared" si="70"/>
        <v>24413.16</v>
      </c>
      <c r="P91">
        <f t="shared" si="71"/>
        <v>13997.66</v>
      </c>
      <c r="Q91">
        <f t="shared" si="72"/>
        <v>111.56</v>
      </c>
      <c r="R91">
        <f t="shared" si="73"/>
        <v>2.5499999999999998</v>
      </c>
      <c r="S91">
        <f t="shared" si="74"/>
        <v>10303.94</v>
      </c>
      <c r="T91">
        <f t="shared" si="75"/>
        <v>0</v>
      </c>
      <c r="U91">
        <f t="shared" si="76"/>
        <v>48.440069999999999</v>
      </c>
      <c r="V91">
        <f t="shared" si="77"/>
        <v>0</v>
      </c>
      <c r="W91">
        <f t="shared" si="78"/>
        <v>0</v>
      </c>
      <c r="X91">
        <f t="shared" si="79"/>
        <v>8861.39</v>
      </c>
      <c r="Y91">
        <f t="shared" si="80"/>
        <v>4533.7299999999996</v>
      </c>
      <c r="AA91">
        <v>42145827</v>
      </c>
      <c r="AB91">
        <f t="shared" si="81"/>
        <v>6466.0145000000002</v>
      </c>
      <c r="AC91">
        <f t="shared" si="82"/>
        <v>4208.05</v>
      </c>
      <c r="AD91">
        <f>ROUND(((ET91*1.25)),6)</f>
        <v>53.725000000000001</v>
      </c>
      <c r="AE91">
        <f>ROUND(((EU91*1.25)),6)</f>
        <v>10.125</v>
      </c>
      <c r="AF91">
        <f>ROUND(((EV91*1.15)),6)</f>
        <v>2204.2395000000001</v>
      </c>
      <c r="AG91">
        <f t="shared" si="83"/>
        <v>0</v>
      </c>
      <c r="AH91">
        <f>((EW91*1.15))</f>
        <v>192.2225</v>
      </c>
      <c r="AI91">
        <f>((EX91*1.25))</f>
        <v>0</v>
      </c>
      <c r="AJ91">
        <f t="shared" si="84"/>
        <v>0</v>
      </c>
      <c r="AK91">
        <v>6167.76</v>
      </c>
      <c r="AL91">
        <v>4208.05</v>
      </c>
      <c r="AM91">
        <v>42.98</v>
      </c>
      <c r="AN91">
        <v>8.1</v>
      </c>
      <c r="AO91">
        <v>1916.73</v>
      </c>
      <c r="AP91">
        <v>0</v>
      </c>
      <c r="AQ91">
        <v>167.15</v>
      </c>
      <c r="AR91">
        <v>0</v>
      </c>
      <c r="AS91">
        <v>0</v>
      </c>
      <c r="AT91">
        <v>86</v>
      </c>
      <c r="AU91">
        <v>44</v>
      </c>
      <c r="AV91">
        <v>1</v>
      </c>
      <c r="AW91">
        <v>1</v>
      </c>
      <c r="AZ91">
        <v>1</v>
      </c>
      <c r="BA91">
        <v>18.55</v>
      </c>
      <c r="BB91">
        <v>8.24</v>
      </c>
      <c r="BC91">
        <v>13.2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1</v>
      </c>
      <c r="BJ91" t="s">
        <v>155</v>
      </c>
      <c r="BM91">
        <v>126</v>
      </c>
      <c r="BN91">
        <v>7156650</v>
      </c>
      <c r="BO91" t="s">
        <v>153</v>
      </c>
      <c r="BP91">
        <v>1</v>
      </c>
      <c r="BQ91">
        <v>30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86</v>
      </c>
      <c r="CA91">
        <v>44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5"/>
        <v>24413.16</v>
      </c>
      <c r="CQ91">
        <f t="shared" si="86"/>
        <v>55546.26</v>
      </c>
      <c r="CR91">
        <f t="shared" si="87"/>
        <v>442.69400000000002</v>
      </c>
      <c r="CS91">
        <f t="shared" si="88"/>
        <v>10.125</v>
      </c>
      <c r="CT91">
        <f t="shared" si="89"/>
        <v>40888.642725000005</v>
      </c>
      <c r="CU91">
        <f t="shared" si="90"/>
        <v>0</v>
      </c>
      <c r="CV91">
        <f t="shared" si="91"/>
        <v>192.2225</v>
      </c>
      <c r="CW91">
        <f t="shared" si="92"/>
        <v>0</v>
      </c>
      <c r="CX91">
        <f t="shared" si="93"/>
        <v>0</v>
      </c>
      <c r="CY91">
        <f t="shared" si="94"/>
        <v>8861.3883999999998</v>
      </c>
      <c r="CZ91">
        <f t="shared" si="95"/>
        <v>4533.7336000000005</v>
      </c>
      <c r="DC91" t="s">
        <v>3</v>
      </c>
      <c r="DD91" t="s">
        <v>3</v>
      </c>
      <c r="DE91" t="s">
        <v>11</v>
      </c>
      <c r="DF91" t="s">
        <v>11</v>
      </c>
      <c r="DG91" t="s">
        <v>12</v>
      </c>
      <c r="DH91" t="s">
        <v>3</v>
      </c>
      <c r="DI91" t="s">
        <v>12</v>
      </c>
      <c r="DJ91" t="s">
        <v>11</v>
      </c>
      <c r="DK91" t="s">
        <v>3</v>
      </c>
      <c r="DL91" t="s">
        <v>3</v>
      </c>
      <c r="DM91" t="s">
        <v>3</v>
      </c>
      <c r="DN91">
        <v>100</v>
      </c>
      <c r="DO91">
        <v>64</v>
      </c>
      <c r="DP91">
        <v>1.0249999999999999</v>
      </c>
      <c r="DQ91">
        <v>1</v>
      </c>
      <c r="DU91">
        <v>1005</v>
      </c>
      <c r="DV91" t="s">
        <v>20</v>
      </c>
      <c r="DW91" t="s">
        <v>20</v>
      </c>
      <c r="DX91">
        <v>100</v>
      </c>
      <c r="EE91">
        <v>21987478</v>
      </c>
      <c r="EF91">
        <v>30</v>
      </c>
      <c r="EG91" t="s">
        <v>22</v>
      </c>
      <c r="EH91">
        <v>0</v>
      </c>
      <c r="EI91" t="s">
        <v>3</v>
      </c>
      <c r="EJ91">
        <v>1</v>
      </c>
      <c r="EK91">
        <v>126</v>
      </c>
      <c r="EL91" t="s">
        <v>156</v>
      </c>
      <c r="EM91" t="s">
        <v>157</v>
      </c>
      <c r="EO91" t="s">
        <v>3</v>
      </c>
      <c r="EQ91">
        <v>131072</v>
      </c>
      <c r="ER91">
        <v>6167.76</v>
      </c>
      <c r="ES91">
        <v>4208.05</v>
      </c>
      <c r="ET91">
        <v>42.98</v>
      </c>
      <c r="EU91">
        <v>8.1</v>
      </c>
      <c r="EV91">
        <v>1916.73</v>
      </c>
      <c r="EW91">
        <v>167.15</v>
      </c>
      <c r="EX91">
        <v>0</v>
      </c>
      <c r="EY91">
        <v>0</v>
      </c>
      <c r="FQ91">
        <v>0</v>
      </c>
      <c r="FR91">
        <f t="shared" si="96"/>
        <v>0</v>
      </c>
      <c r="FS91">
        <v>0</v>
      </c>
      <c r="FX91">
        <v>100</v>
      </c>
      <c r="FY91">
        <v>64</v>
      </c>
      <c r="GA91" t="s">
        <v>3</v>
      </c>
      <c r="GD91">
        <v>0</v>
      </c>
      <c r="GF91">
        <v>187385203</v>
      </c>
      <c r="GG91">
        <v>2</v>
      </c>
      <c r="GH91">
        <v>1</v>
      </c>
      <c r="GI91">
        <v>2</v>
      </c>
      <c r="GJ91">
        <v>0</v>
      </c>
      <c r="GK91">
        <f>ROUND(R91*(R12)/100,2)</f>
        <v>4.26</v>
      </c>
      <c r="GL91">
        <f t="shared" si="97"/>
        <v>0</v>
      </c>
      <c r="GM91">
        <f t="shared" si="98"/>
        <v>37812.54</v>
      </c>
      <c r="GN91">
        <f t="shared" si="99"/>
        <v>37812.54</v>
      </c>
      <c r="GO91">
        <f t="shared" si="100"/>
        <v>0</v>
      </c>
      <c r="GP91">
        <f t="shared" si="101"/>
        <v>0</v>
      </c>
      <c r="GR91">
        <v>0</v>
      </c>
      <c r="GS91">
        <v>0</v>
      </c>
      <c r="GT91">
        <v>0</v>
      </c>
      <c r="GU91" t="s">
        <v>3</v>
      </c>
      <c r="GV91">
        <f t="shared" si="102"/>
        <v>0</v>
      </c>
      <c r="GW91">
        <v>1</v>
      </c>
      <c r="GX91">
        <f t="shared" si="103"/>
        <v>0</v>
      </c>
      <c r="HA91">
        <v>0</v>
      </c>
      <c r="HB91">
        <v>0</v>
      </c>
      <c r="IK91">
        <v>0</v>
      </c>
    </row>
    <row r="92" spans="1:245" x14ac:dyDescent="0.2">
      <c r="A92">
        <v>18</v>
      </c>
      <c r="B92">
        <v>1</v>
      </c>
      <c r="E92" t="s">
        <v>171</v>
      </c>
      <c r="F92" t="s">
        <v>159</v>
      </c>
      <c r="G92" t="s">
        <v>160</v>
      </c>
      <c r="H92" t="s">
        <v>39</v>
      </c>
      <c r="I92">
        <f>I91*J92</f>
        <v>3.0200000000000001E-2</v>
      </c>
      <c r="J92">
        <v>0.11984126984126985</v>
      </c>
      <c r="O92">
        <f t="shared" si="70"/>
        <v>668.59</v>
      </c>
      <c r="P92">
        <f t="shared" si="71"/>
        <v>668.59</v>
      </c>
      <c r="Q92">
        <f t="shared" si="72"/>
        <v>0</v>
      </c>
      <c r="R92">
        <f t="shared" si="73"/>
        <v>0</v>
      </c>
      <c r="S92">
        <f t="shared" si="74"/>
        <v>0</v>
      </c>
      <c r="T92">
        <f t="shared" si="75"/>
        <v>0</v>
      </c>
      <c r="U92">
        <f t="shared" si="76"/>
        <v>0</v>
      </c>
      <c r="V92">
        <f t="shared" si="77"/>
        <v>0</v>
      </c>
      <c r="W92">
        <f t="shared" si="78"/>
        <v>0</v>
      </c>
      <c r="X92">
        <f t="shared" si="79"/>
        <v>0</v>
      </c>
      <c r="Y92">
        <f t="shared" si="80"/>
        <v>0</v>
      </c>
      <c r="AA92">
        <v>42145827</v>
      </c>
      <c r="AB92">
        <f t="shared" si="81"/>
        <v>17999.07</v>
      </c>
      <c r="AC92">
        <f t="shared" si="82"/>
        <v>17999.07</v>
      </c>
      <c r="AD92">
        <f t="shared" ref="AD92:AF94" si="109">ROUND((ET92),6)</f>
        <v>0</v>
      </c>
      <c r="AE92">
        <f t="shared" si="109"/>
        <v>0</v>
      </c>
      <c r="AF92">
        <f t="shared" si="109"/>
        <v>0</v>
      </c>
      <c r="AG92">
        <f t="shared" si="83"/>
        <v>0</v>
      </c>
      <c r="AH92">
        <f t="shared" ref="AH92:AI94" si="110">(EW92)</f>
        <v>0</v>
      </c>
      <c r="AI92">
        <f t="shared" si="110"/>
        <v>0</v>
      </c>
      <c r="AJ92">
        <f t="shared" si="84"/>
        <v>0</v>
      </c>
      <c r="AK92">
        <v>17999.07</v>
      </c>
      <c r="AL92">
        <v>17999.07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1.23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1</v>
      </c>
      <c r="BJ92" t="s">
        <v>161</v>
      </c>
      <c r="BM92">
        <v>126</v>
      </c>
      <c r="BN92">
        <v>7156650</v>
      </c>
      <c r="BO92" t="s">
        <v>159</v>
      </c>
      <c r="BP92">
        <v>1</v>
      </c>
      <c r="BQ92">
        <v>30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0</v>
      </c>
      <c r="CA92">
        <v>0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85"/>
        <v>668.59</v>
      </c>
      <c r="CQ92">
        <f t="shared" si="86"/>
        <v>22138.856100000001</v>
      </c>
      <c r="CR92">
        <f t="shared" si="87"/>
        <v>0</v>
      </c>
      <c r="CS92">
        <f t="shared" si="88"/>
        <v>0</v>
      </c>
      <c r="CT92">
        <f t="shared" si="89"/>
        <v>0</v>
      </c>
      <c r="CU92">
        <f t="shared" si="90"/>
        <v>0</v>
      </c>
      <c r="CV92">
        <f t="shared" si="91"/>
        <v>0</v>
      </c>
      <c r="CW92">
        <f t="shared" si="92"/>
        <v>0</v>
      </c>
      <c r="CX92">
        <f t="shared" si="93"/>
        <v>0</v>
      </c>
      <c r="CY92">
        <f t="shared" si="94"/>
        <v>0</v>
      </c>
      <c r="CZ92">
        <f t="shared" si="95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100</v>
      </c>
      <c r="DO92">
        <v>64</v>
      </c>
      <c r="DP92">
        <v>1.0249999999999999</v>
      </c>
      <c r="DQ92">
        <v>1</v>
      </c>
      <c r="DU92">
        <v>1009</v>
      </c>
      <c r="DV92" t="s">
        <v>39</v>
      </c>
      <c r="DW92" t="s">
        <v>39</v>
      </c>
      <c r="DX92">
        <v>1000</v>
      </c>
      <c r="EE92">
        <v>21987478</v>
      </c>
      <c r="EF92">
        <v>30</v>
      </c>
      <c r="EG92" t="s">
        <v>22</v>
      </c>
      <c r="EH92">
        <v>0</v>
      </c>
      <c r="EI92" t="s">
        <v>3</v>
      </c>
      <c r="EJ92">
        <v>1</v>
      </c>
      <c r="EK92">
        <v>126</v>
      </c>
      <c r="EL92" t="s">
        <v>156</v>
      </c>
      <c r="EM92" t="s">
        <v>157</v>
      </c>
      <c r="EO92" t="s">
        <v>3</v>
      </c>
      <c r="EQ92">
        <v>0</v>
      </c>
      <c r="ER92">
        <v>17999.07</v>
      </c>
      <c r="ES92">
        <v>17999.07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96"/>
        <v>0</v>
      </c>
      <c r="FS92">
        <v>0</v>
      </c>
      <c r="FX92">
        <v>100</v>
      </c>
      <c r="FY92">
        <v>64</v>
      </c>
      <c r="GA92" t="s">
        <v>3</v>
      </c>
      <c r="GD92">
        <v>0</v>
      </c>
      <c r="GF92">
        <v>318845614</v>
      </c>
      <c r="GG92">
        <v>2</v>
      </c>
      <c r="GH92">
        <v>1</v>
      </c>
      <c r="GI92">
        <v>2</v>
      </c>
      <c r="GJ92">
        <v>0</v>
      </c>
      <c r="GK92">
        <f>ROUND(R92*(R12)/100,2)</f>
        <v>0</v>
      </c>
      <c r="GL92">
        <f t="shared" si="97"/>
        <v>0</v>
      </c>
      <c r="GM92">
        <f t="shared" si="98"/>
        <v>668.59</v>
      </c>
      <c r="GN92">
        <f t="shared" si="99"/>
        <v>668.59</v>
      </c>
      <c r="GO92">
        <f t="shared" si="100"/>
        <v>0</v>
      </c>
      <c r="GP92">
        <f t="shared" si="101"/>
        <v>0</v>
      </c>
      <c r="GR92">
        <v>0</v>
      </c>
      <c r="GS92">
        <v>0</v>
      </c>
      <c r="GT92">
        <v>0</v>
      </c>
      <c r="GU92" t="s">
        <v>3</v>
      </c>
      <c r="GV92">
        <f t="shared" si="102"/>
        <v>0</v>
      </c>
      <c r="GW92">
        <v>1</v>
      </c>
      <c r="GX92">
        <f t="shared" si="103"/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E93" t="s">
        <v>172</v>
      </c>
      <c r="F93" t="s">
        <v>163</v>
      </c>
      <c r="G93" t="s">
        <v>164</v>
      </c>
      <c r="H93" t="s">
        <v>39</v>
      </c>
      <c r="I93">
        <f>I91*J93</f>
        <v>9.4500000000000001E-2</v>
      </c>
      <c r="J93">
        <v>0.375</v>
      </c>
      <c r="O93">
        <f t="shared" si="70"/>
        <v>1403.25</v>
      </c>
      <c r="P93">
        <f t="shared" si="71"/>
        <v>1403.25</v>
      </c>
      <c r="Q93">
        <f t="shared" si="72"/>
        <v>0</v>
      </c>
      <c r="R93">
        <f t="shared" si="73"/>
        <v>0</v>
      </c>
      <c r="S93">
        <f t="shared" si="74"/>
        <v>0</v>
      </c>
      <c r="T93">
        <f t="shared" si="75"/>
        <v>0</v>
      </c>
      <c r="U93">
        <f t="shared" si="76"/>
        <v>0</v>
      </c>
      <c r="V93">
        <f t="shared" si="77"/>
        <v>0</v>
      </c>
      <c r="W93">
        <f t="shared" si="78"/>
        <v>0</v>
      </c>
      <c r="X93">
        <f t="shared" si="79"/>
        <v>0</v>
      </c>
      <c r="Y93">
        <f t="shared" si="80"/>
        <v>0</v>
      </c>
      <c r="AA93">
        <v>42145827</v>
      </c>
      <c r="AB93">
        <f t="shared" si="81"/>
        <v>3374.81</v>
      </c>
      <c r="AC93">
        <f t="shared" si="82"/>
        <v>3374.81</v>
      </c>
      <c r="AD93">
        <f t="shared" si="109"/>
        <v>0</v>
      </c>
      <c r="AE93">
        <f t="shared" si="109"/>
        <v>0</v>
      </c>
      <c r="AF93">
        <f t="shared" si="109"/>
        <v>0</v>
      </c>
      <c r="AG93">
        <f t="shared" si="83"/>
        <v>0</v>
      </c>
      <c r="AH93">
        <f t="shared" si="110"/>
        <v>0</v>
      </c>
      <c r="AI93">
        <f t="shared" si="110"/>
        <v>0</v>
      </c>
      <c r="AJ93">
        <f t="shared" si="84"/>
        <v>0</v>
      </c>
      <c r="AK93">
        <v>3374.81</v>
      </c>
      <c r="AL93">
        <v>3374.81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4.4000000000000004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165</v>
      </c>
      <c r="BM93">
        <v>126</v>
      </c>
      <c r="BN93">
        <v>7156650</v>
      </c>
      <c r="BO93" t="s">
        <v>163</v>
      </c>
      <c r="BP93">
        <v>1</v>
      </c>
      <c r="BQ93">
        <v>30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0</v>
      </c>
      <c r="CA93">
        <v>0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85"/>
        <v>1403.25</v>
      </c>
      <c r="CQ93">
        <f t="shared" si="86"/>
        <v>14849.164000000001</v>
      </c>
      <c r="CR93">
        <f t="shared" si="87"/>
        <v>0</v>
      </c>
      <c r="CS93">
        <f t="shared" si="88"/>
        <v>0</v>
      </c>
      <c r="CT93">
        <f t="shared" si="89"/>
        <v>0</v>
      </c>
      <c r="CU93">
        <f t="shared" si="90"/>
        <v>0</v>
      </c>
      <c r="CV93">
        <f t="shared" si="91"/>
        <v>0</v>
      </c>
      <c r="CW93">
        <f t="shared" si="92"/>
        <v>0</v>
      </c>
      <c r="CX93">
        <f t="shared" si="93"/>
        <v>0</v>
      </c>
      <c r="CY93">
        <f t="shared" si="94"/>
        <v>0</v>
      </c>
      <c r="CZ93">
        <f t="shared" si="95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100</v>
      </c>
      <c r="DO93">
        <v>64</v>
      </c>
      <c r="DP93">
        <v>1.0249999999999999</v>
      </c>
      <c r="DQ93">
        <v>1</v>
      </c>
      <c r="DU93">
        <v>1009</v>
      </c>
      <c r="DV93" t="s">
        <v>39</v>
      </c>
      <c r="DW93" t="s">
        <v>39</v>
      </c>
      <c r="DX93">
        <v>1000</v>
      </c>
      <c r="EE93">
        <v>21987478</v>
      </c>
      <c r="EF93">
        <v>30</v>
      </c>
      <c r="EG93" t="s">
        <v>22</v>
      </c>
      <c r="EH93">
        <v>0</v>
      </c>
      <c r="EI93" t="s">
        <v>3</v>
      </c>
      <c r="EJ93">
        <v>1</v>
      </c>
      <c r="EK93">
        <v>126</v>
      </c>
      <c r="EL93" t="s">
        <v>156</v>
      </c>
      <c r="EM93" t="s">
        <v>157</v>
      </c>
      <c r="EO93" t="s">
        <v>3</v>
      </c>
      <c r="EQ93">
        <v>0</v>
      </c>
      <c r="ER93">
        <v>3374.81</v>
      </c>
      <c r="ES93">
        <v>3374.81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96"/>
        <v>0</v>
      </c>
      <c r="FS93">
        <v>0</v>
      </c>
      <c r="FX93">
        <v>100</v>
      </c>
      <c r="FY93">
        <v>64</v>
      </c>
      <c r="GA93" t="s">
        <v>3</v>
      </c>
      <c r="GD93">
        <v>0</v>
      </c>
      <c r="GF93">
        <v>1724304728</v>
      </c>
      <c r="GG93">
        <v>2</v>
      </c>
      <c r="GH93">
        <v>1</v>
      </c>
      <c r="GI93">
        <v>2</v>
      </c>
      <c r="GJ93">
        <v>0</v>
      </c>
      <c r="GK93">
        <f>ROUND(R93*(R12)/100,2)</f>
        <v>0</v>
      </c>
      <c r="GL93">
        <f t="shared" si="97"/>
        <v>0</v>
      </c>
      <c r="GM93">
        <f t="shared" si="98"/>
        <v>1403.25</v>
      </c>
      <c r="GN93">
        <f t="shared" si="99"/>
        <v>1403.25</v>
      </c>
      <c r="GO93">
        <f t="shared" si="100"/>
        <v>0</v>
      </c>
      <c r="GP93">
        <f t="shared" si="101"/>
        <v>0</v>
      </c>
      <c r="GR93">
        <v>0</v>
      </c>
      <c r="GS93">
        <v>0</v>
      </c>
      <c r="GT93">
        <v>0</v>
      </c>
      <c r="GU93" t="s">
        <v>3</v>
      </c>
      <c r="GV93">
        <f t="shared" si="102"/>
        <v>0</v>
      </c>
      <c r="GW93">
        <v>1</v>
      </c>
      <c r="GX93">
        <f t="shared" si="103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E94" t="s">
        <v>173</v>
      </c>
      <c r="F94" t="s">
        <v>167</v>
      </c>
      <c r="G94" t="s">
        <v>168</v>
      </c>
      <c r="H94" t="s">
        <v>28</v>
      </c>
      <c r="I94">
        <f>I91*J94</f>
        <v>25.2</v>
      </c>
      <c r="J94">
        <v>100</v>
      </c>
      <c r="O94">
        <f t="shared" si="70"/>
        <v>6605.5</v>
      </c>
      <c r="P94">
        <f t="shared" si="71"/>
        <v>6605.5</v>
      </c>
      <c r="Q94">
        <f t="shared" si="72"/>
        <v>0</v>
      </c>
      <c r="R94">
        <f t="shared" si="73"/>
        <v>0</v>
      </c>
      <c r="S94">
        <f t="shared" si="74"/>
        <v>0</v>
      </c>
      <c r="T94">
        <f t="shared" si="75"/>
        <v>0</v>
      </c>
      <c r="U94">
        <f t="shared" si="76"/>
        <v>0</v>
      </c>
      <c r="V94">
        <f t="shared" si="77"/>
        <v>0</v>
      </c>
      <c r="W94">
        <f t="shared" si="78"/>
        <v>0</v>
      </c>
      <c r="X94">
        <f t="shared" si="79"/>
        <v>0</v>
      </c>
      <c r="Y94">
        <f t="shared" si="80"/>
        <v>0</v>
      </c>
      <c r="AA94">
        <v>42145827</v>
      </c>
      <c r="AB94">
        <f t="shared" si="81"/>
        <v>52.32</v>
      </c>
      <c r="AC94">
        <f t="shared" si="82"/>
        <v>52.32</v>
      </c>
      <c r="AD94">
        <f t="shared" si="109"/>
        <v>0</v>
      </c>
      <c r="AE94">
        <f t="shared" si="109"/>
        <v>0</v>
      </c>
      <c r="AF94">
        <f t="shared" si="109"/>
        <v>0</v>
      </c>
      <c r="AG94">
        <f t="shared" si="83"/>
        <v>0</v>
      </c>
      <c r="AH94">
        <f t="shared" si="110"/>
        <v>0</v>
      </c>
      <c r="AI94">
        <f t="shared" si="110"/>
        <v>0</v>
      </c>
      <c r="AJ94">
        <f t="shared" si="84"/>
        <v>0</v>
      </c>
      <c r="AK94">
        <v>52.32</v>
      </c>
      <c r="AL94">
        <v>52.32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1</v>
      </c>
      <c r="AW94">
        <v>1</v>
      </c>
      <c r="AZ94">
        <v>1</v>
      </c>
      <c r="BA94">
        <v>1</v>
      </c>
      <c r="BB94">
        <v>1</v>
      </c>
      <c r="BC94">
        <v>5.01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169</v>
      </c>
      <c r="BM94">
        <v>126</v>
      </c>
      <c r="BN94">
        <v>7156650</v>
      </c>
      <c r="BO94" t="s">
        <v>167</v>
      </c>
      <c r="BP94">
        <v>1</v>
      </c>
      <c r="BQ94">
        <v>30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0</v>
      </c>
      <c r="CA94">
        <v>0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85"/>
        <v>6605.5</v>
      </c>
      <c r="CQ94">
        <f t="shared" si="86"/>
        <v>262.1232</v>
      </c>
      <c r="CR94">
        <f t="shared" si="87"/>
        <v>0</v>
      </c>
      <c r="CS94">
        <f t="shared" si="88"/>
        <v>0</v>
      </c>
      <c r="CT94">
        <f t="shared" si="89"/>
        <v>0</v>
      </c>
      <c r="CU94">
        <f t="shared" si="90"/>
        <v>0</v>
      </c>
      <c r="CV94">
        <f t="shared" si="91"/>
        <v>0</v>
      </c>
      <c r="CW94">
        <f t="shared" si="92"/>
        <v>0</v>
      </c>
      <c r="CX94">
        <f t="shared" si="93"/>
        <v>0</v>
      </c>
      <c r="CY94">
        <f t="shared" si="94"/>
        <v>0</v>
      </c>
      <c r="CZ94">
        <f t="shared" si="95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100</v>
      </c>
      <c r="DO94">
        <v>64</v>
      </c>
      <c r="DP94">
        <v>1.0249999999999999</v>
      </c>
      <c r="DQ94">
        <v>1</v>
      </c>
      <c r="DU94">
        <v>1005</v>
      </c>
      <c r="DV94" t="s">
        <v>28</v>
      </c>
      <c r="DW94" t="s">
        <v>28</v>
      </c>
      <c r="DX94">
        <v>1</v>
      </c>
      <c r="EE94">
        <v>21987478</v>
      </c>
      <c r="EF94">
        <v>30</v>
      </c>
      <c r="EG94" t="s">
        <v>22</v>
      </c>
      <c r="EH94">
        <v>0</v>
      </c>
      <c r="EI94" t="s">
        <v>3</v>
      </c>
      <c r="EJ94">
        <v>1</v>
      </c>
      <c r="EK94">
        <v>126</v>
      </c>
      <c r="EL94" t="s">
        <v>156</v>
      </c>
      <c r="EM94" t="s">
        <v>157</v>
      </c>
      <c r="EO94" t="s">
        <v>3</v>
      </c>
      <c r="EQ94">
        <v>0</v>
      </c>
      <c r="ER94">
        <v>52.32</v>
      </c>
      <c r="ES94">
        <v>52.32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96"/>
        <v>0</v>
      </c>
      <c r="FS94">
        <v>0</v>
      </c>
      <c r="FX94">
        <v>100</v>
      </c>
      <c r="FY94">
        <v>64</v>
      </c>
      <c r="GA94" t="s">
        <v>3</v>
      </c>
      <c r="GD94">
        <v>0</v>
      </c>
      <c r="GF94">
        <v>344105930</v>
      </c>
      <c r="GG94">
        <v>2</v>
      </c>
      <c r="GH94">
        <v>1</v>
      </c>
      <c r="GI94">
        <v>2</v>
      </c>
      <c r="GJ94">
        <v>0</v>
      </c>
      <c r="GK94">
        <f>ROUND(R94*(R12)/100,2)</f>
        <v>0</v>
      </c>
      <c r="GL94">
        <f t="shared" si="97"/>
        <v>0</v>
      </c>
      <c r="GM94">
        <f t="shared" si="98"/>
        <v>6605.5</v>
      </c>
      <c r="GN94">
        <f t="shared" si="99"/>
        <v>6605.5</v>
      </c>
      <c r="GO94">
        <f t="shared" si="100"/>
        <v>0</v>
      </c>
      <c r="GP94">
        <f t="shared" si="101"/>
        <v>0</v>
      </c>
      <c r="GR94">
        <v>0</v>
      </c>
      <c r="GS94">
        <v>0</v>
      </c>
      <c r="GT94">
        <v>0</v>
      </c>
      <c r="GU94" t="s">
        <v>3</v>
      </c>
      <c r="GV94">
        <f t="shared" si="102"/>
        <v>0</v>
      </c>
      <c r="GW94">
        <v>1</v>
      </c>
      <c r="GX94">
        <f t="shared" si="103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E95" t="s">
        <v>174</v>
      </c>
      <c r="F95" t="s">
        <v>114</v>
      </c>
      <c r="G95" t="s">
        <v>115</v>
      </c>
      <c r="H95" t="s">
        <v>116</v>
      </c>
      <c r="I95">
        <v>0.91559999999999997</v>
      </c>
      <c r="J95">
        <v>0</v>
      </c>
      <c r="O95">
        <f t="shared" si="70"/>
        <v>82216.91</v>
      </c>
      <c r="P95">
        <f t="shared" si="71"/>
        <v>49495.66</v>
      </c>
      <c r="Q95">
        <f t="shared" si="72"/>
        <v>2561.25</v>
      </c>
      <c r="R95">
        <f t="shared" si="73"/>
        <v>69.13</v>
      </c>
      <c r="S95">
        <f t="shared" si="74"/>
        <v>30160</v>
      </c>
      <c r="T95">
        <f t="shared" si="75"/>
        <v>0</v>
      </c>
      <c r="U95">
        <f t="shared" si="76"/>
        <v>140.04101999999997</v>
      </c>
      <c r="V95">
        <f t="shared" si="77"/>
        <v>0</v>
      </c>
      <c r="W95">
        <f t="shared" si="78"/>
        <v>0</v>
      </c>
      <c r="X95">
        <f t="shared" si="79"/>
        <v>25937.599999999999</v>
      </c>
      <c r="Y95">
        <f t="shared" si="80"/>
        <v>13270.4</v>
      </c>
      <c r="AA95">
        <v>42145827</v>
      </c>
      <c r="AB95">
        <f t="shared" si="81"/>
        <v>5905.7820000000002</v>
      </c>
      <c r="AC95">
        <f t="shared" si="82"/>
        <v>3796.22</v>
      </c>
      <c r="AD95">
        <f>ROUND(((ET95*1.25)),6)</f>
        <v>333.8125</v>
      </c>
      <c r="AE95">
        <f>ROUND(((EU95*1.25)),6)</f>
        <v>75.5</v>
      </c>
      <c r="AF95">
        <f>ROUND(((EV95*1.15)),6)</f>
        <v>1775.7494999999999</v>
      </c>
      <c r="AG95">
        <f t="shared" si="83"/>
        <v>0</v>
      </c>
      <c r="AH95">
        <f>((EW95*1.15))</f>
        <v>152.94999999999999</v>
      </c>
      <c r="AI95">
        <f>((EX95*1.25))</f>
        <v>0</v>
      </c>
      <c r="AJ95">
        <f t="shared" si="84"/>
        <v>0</v>
      </c>
      <c r="AK95">
        <v>5607.4</v>
      </c>
      <c r="AL95">
        <v>3796.22</v>
      </c>
      <c r="AM95">
        <v>267.05</v>
      </c>
      <c r="AN95">
        <v>60.4</v>
      </c>
      <c r="AO95">
        <v>1544.13</v>
      </c>
      <c r="AP95">
        <v>0</v>
      </c>
      <c r="AQ95">
        <v>133</v>
      </c>
      <c r="AR95">
        <v>0</v>
      </c>
      <c r="AS95">
        <v>0</v>
      </c>
      <c r="AT95">
        <v>86</v>
      </c>
      <c r="AU95">
        <v>44</v>
      </c>
      <c r="AV95">
        <v>1</v>
      </c>
      <c r="AW95">
        <v>1</v>
      </c>
      <c r="AZ95">
        <v>1</v>
      </c>
      <c r="BA95">
        <v>18.55</v>
      </c>
      <c r="BB95">
        <v>8.3800000000000008</v>
      </c>
      <c r="BC95">
        <v>14.24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1</v>
      </c>
      <c r="BJ95" t="s">
        <v>117</v>
      </c>
      <c r="BM95">
        <v>115</v>
      </c>
      <c r="BN95">
        <v>7156650</v>
      </c>
      <c r="BO95" t="s">
        <v>114</v>
      </c>
      <c r="BP95">
        <v>1</v>
      </c>
      <c r="BQ95">
        <v>30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86</v>
      </c>
      <c r="CA95">
        <v>44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85"/>
        <v>82216.91</v>
      </c>
      <c r="CQ95">
        <f t="shared" si="86"/>
        <v>54058.1728</v>
      </c>
      <c r="CR95">
        <f t="shared" si="87"/>
        <v>2797.3487500000001</v>
      </c>
      <c r="CS95">
        <f t="shared" si="88"/>
        <v>75.5</v>
      </c>
      <c r="CT95">
        <f t="shared" si="89"/>
        <v>32940.153225000002</v>
      </c>
      <c r="CU95">
        <f t="shared" si="90"/>
        <v>0</v>
      </c>
      <c r="CV95">
        <f t="shared" si="91"/>
        <v>152.94999999999999</v>
      </c>
      <c r="CW95">
        <f t="shared" si="92"/>
        <v>0</v>
      </c>
      <c r="CX95">
        <f t="shared" si="93"/>
        <v>0</v>
      </c>
      <c r="CY95">
        <f t="shared" si="94"/>
        <v>25937.599999999999</v>
      </c>
      <c r="CZ95">
        <f t="shared" si="95"/>
        <v>13270.4</v>
      </c>
      <c r="DC95" t="s">
        <v>3</v>
      </c>
      <c r="DD95" t="s">
        <v>3</v>
      </c>
      <c r="DE95" t="s">
        <v>11</v>
      </c>
      <c r="DF95" t="s">
        <v>11</v>
      </c>
      <c r="DG95" t="s">
        <v>12</v>
      </c>
      <c r="DH95" t="s">
        <v>3</v>
      </c>
      <c r="DI95" t="s">
        <v>12</v>
      </c>
      <c r="DJ95" t="s">
        <v>11</v>
      </c>
      <c r="DK95" t="s">
        <v>3</v>
      </c>
      <c r="DL95" t="s">
        <v>3</v>
      </c>
      <c r="DM95" t="s">
        <v>3</v>
      </c>
      <c r="DN95">
        <v>100</v>
      </c>
      <c r="DO95">
        <v>64</v>
      </c>
      <c r="DP95">
        <v>1.0249999999999999</v>
      </c>
      <c r="DQ95">
        <v>1</v>
      </c>
      <c r="DU95">
        <v>1013</v>
      </c>
      <c r="DV95" t="s">
        <v>116</v>
      </c>
      <c r="DW95" t="s">
        <v>116</v>
      </c>
      <c r="DX95">
        <v>1</v>
      </c>
      <c r="EE95">
        <v>21987467</v>
      </c>
      <c r="EF95">
        <v>30</v>
      </c>
      <c r="EG95" t="s">
        <v>22</v>
      </c>
      <c r="EH95">
        <v>0</v>
      </c>
      <c r="EI95" t="s">
        <v>3</v>
      </c>
      <c r="EJ95">
        <v>1</v>
      </c>
      <c r="EK95">
        <v>115</v>
      </c>
      <c r="EL95" t="s">
        <v>118</v>
      </c>
      <c r="EM95" t="s">
        <v>119</v>
      </c>
      <c r="EO95" t="s">
        <v>3</v>
      </c>
      <c r="EQ95">
        <v>131072</v>
      </c>
      <c r="ER95">
        <v>5607.4</v>
      </c>
      <c r="ES95">
        <v>3796.22</v>
      </c>
      <c r="ET95">
        <v>267.05</v>
      </c>
      <c r="EU95">
        <v>60.4</v>
      </c>
      <c r="EV95">
        <v>1544.13</v>
      </c>
      <c r="EW95">
        <v>133</v>
      </c>
      <c r="EX95">
        <v>0</v>
      </c>
      <c r="EY95">
        <v>0</v>
      </c>
      <c r="FQ95">
        <v>0</v>
      </c>
      <c r="FR95">
        <f t="shared" si="96"/>
        <v>0</v>
      </c>
      <c r="FS95">
        <v>0</v>
      </c>
      <c r="FX95">
        <v>100</v>
      </c>
      <c r="FY95">
        <v>64</v>
      </c>
      <c r="GA95" t="s">
        <v>3</v>
      </c>
      <c r="GD95">
        <v>0</v>
      </c>
      <c r="GF95">
        <v>-1898966943</v>
      </c>
      <c r="GG95">
        <v>2</v>
      </c>
      <c r="GH95">
        <v>1</v>
      </c>
      <c r="GI95">
        <v>2</v>
      </c>
      <c r="GJ95">
        <v>0</v>
      </c>
      <c r="GK95">
        <f>ROUND(R95*(R12)/100,2)</f>
        <v>115.45</v>
      </c>
      <c r="GL95">
        <f t="shared" si="97"/>
        <v>0</v>
      </c>
      <c r="GM95">
        <f t="shared" si="98"/>
        <v>121540.36</v>
      </c>
      <c r="GN95">
        <f t="shared" si="99"/>
        <v>121540.36</v>
      </c>
      <c r="GO95">
        <f t="shared" si="100"/>
        <v>0</v>
      </c>
      <c r="GP95">
        <f t="shared" si="101"/>
        <v>0</v>
      </c>
      <c r="GR95">
        <v>0</v>
      </c>
      <c r="GS95">
        <v>0</v>
      </c>
      <c r="GT95">
        <v>0</v>
      </c>
      <c r="GU95" t="s">
        <v>3</v>
      </c>
      <c r="GV95">
        <f t="shared" si="102"/>
        <v>0</v>
      </c>
      <c r="GW95">
        <v>1</v>
      </c>
      <c r="GX95">
        <f t="shared" si="103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E96" t="s">
        <v>175</v>
      </c>
      <c r="F96" t="s">
        <v>121</v>
      </c>
      <c r="G96" t="s">
        <v>122</v>
      </c>
      <c r="H96" t="s">
        <v>123</v>
      </c>
      <c r="I96">
        <f>I95*J96</f>
        <v>0.16689599999999999</v>
      </c>
      <c r="J96">
        <v>0.18228047182175622</v>
      </c>
      <c r="O96">
        <f t="shared" si="70"/>
        <v>5</v>
      </c>
      <c r="P96">
        <f t="shared" si="71"/>
        <v>5</v>
      </c>
      <c r="Q96">
        <f t="shared" si="72"/>
        <v>0</v>
      </c>
      <c r="R96">
        <f t="shared" si="73"/>
        <v>0</v>
      </c>
      <c r="S96">
        <f t="shared" si="74"/>
        <v>0</v>
      </c>
      <c r="T96">
        <f t="shared" si="75"/>
        <v>0</v>
      </c>
      <c r="U96">
        <f t="shared" si="76"/>
        <v>0</v>
      </c>
      <c r="V96">
        <f t="shared" si="77"/>
        <v>0</v>
      </c>
      <c r="W96">
        <f t="shared" si="78"/>
        <v>0</v>
      </c>
      <c r="X96">
        <f t="shared" si="79"/>
        <v>0</v>
      </c>
      <c r="Y96">
        <f t="shared" si="80"/>
        <v>0</v>
      </c>
      <c r="AA96">
        <v>42145827</v>
      </c>
      <c r="AB96">
        <f t="shared" si="81"/>
        <v>7.07</v>
      </c>
      <c r="AC96">
        <f t="shared" si="82"/>
        <v>7.07</v>
      </c>
      <c r="AD96">
        <f t="shared" ref="AD96:AF98" si="111">ROUND((ET96),6)</f>
        <v>0</v>
      </c>
      <c r="AE96">
        <f t="shared" si="111"/>
        <v>0</v>
      </c>
      <c r="AF96">
        <f t="shared" si="111"/>
        <v>0</v>
      </c>
      <c r="AG96">
        <f t="shared" si="83"/>
        <v>0</v>
      </c>
      <c r="AH96">
        <f t="shared" ref="AH96:AI98" si="112">(EW96)</f>
        <v>0</v>
      </c>
      <c r="AI96">
        <f t="shared" si="112"/>
        <v>0</v>
      </c>
      <c r="AJ96">
        <f t="shared" si="84"/>
        <v>0</v>
      </c>
      <c r="AK96">
        <v>7.07</v>
      </c>
      <c r="AL96">
        <v>7.07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1</v>
      </c>
      <c r="AZ96">
        <v>1</v>
      </c>
      <c r="BA96">
        <v>1</v>
      </c>
      <c r="BB96">
        <v>1</v>
      </c>
      <c r="BC96">
        <v>4.24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1</v>
      </c>
      <c r="BJ96" t="s">
        <v>124</v>
      </c>
      <c r="BM96">
        <v>115</v>
      </c>
      <c r="BN96">
        <v>7156650</v>
      </c>
      <c r="BO96" t="s">
        <v>121</v>
      </c>
      <c r="BP96">
        <v>1</v>
      </c>
      <c r="BQ96">
        <v>30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0</v>
      </c>
      <c r="CA96">
        <v>0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85"/>
        <v>5</v>
      </c>
      <c r="CQ96">
        <f t="shared" si="86"/>
        <v>29.976800000000004</v>
      </c>
      <c r="CR96">
        <f t="shared" si="87"/>
        <v>0</v>
      </c>
      <c r="CS96">
        <f t="shared" si="88"/>
        <v>0</v>
      </c>
      <c r="CT96">
        <f t="shared" si="89"/>
        <v>0</v>
      </c>
      <c r="CU96">
        <f t="shared" si="90"/>
        <v>0</v>
      </c>
      <c r="CV96">
        <f t="shared" si="91"/>
        <v>0</v>
      </c>
      <c r="CW96">
        <f t="shared" si="92"/>
        <v>0</v>
      </c>
      <c r="CX96">
        <f t="shared" si="93"/>
        <v>0</v>
      </c>
      <c r="CY96">
        <f t="shared" si="94"/>
        <v>0</v>
      </c>
      <c r="CZ96">
        <f t="shared" si="95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100</v>
      </c>
      <c r="DO96">
        <v>64</v>
      </c>
      <c r="DP96">
        <v>1.0249999999999999</v>
      </c>
      <c r="DQ96">
        <v>1</v>
      </c>
      <c r="DU96">
        <v>1007</v>
      </c>
      <c r="DV96" t="s">
        <v>123</v>
      </c>
      <c r="DW96" t="s">
        <v>123</v>
      </c>
      <c r="DX96">
        <v>1</v>
      </c>
      <c r="EE96">
        <v>21987467</v>
      </c>
      <c r="EF96">
        <v>30</v>
      </c>
      <c r="EG96" t="s">
        <v>22</v>
      </c>
      <c r="EH96">
        <v>0</v>
      </c>
      <c r="EI96" t="s">
        <v>3</v>
      </c>
      <c r="EJ96">
        <v>1</v>
      </c>
      <c r="EK96">
        <v>115</v>
      </c>
      <c r="EL96" t="s">
        <v>118</v>
      </c>
      <c r="EM96" t="s">
        <v>119</v>
      </c>
      <c r="EO96" t="s">
        <v>3</v>
      </c>
      <c r="EQ96">
        <v>0</v>
      </c>
      <c r="ER96">
        <v>7.07</v>
      </c>
      <c r="ES96">
        <v>7.07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96"/>
        <v>0</v>
      </c>
      <c r="FS96">
        <v>0</v>
      </c>
      <c r="FX96">
        <v>100</v>
      </c>
      <c r="FY96">
        <v>64</v>
      </c>
      <c r="GA96" t="s">
        <v>3</v>
      </c>
      <c r="GD96">
        <v>0</v>
      </c>
      <c r="GF96">
        <v>-862991314</v>
      </c>
      <c r="GG96">
        <v>2</v>
      </c>
      <c r="GH96">
        <v>1</v>
      </c>
      <c r="GI96">
        <v>2</v>
      </c>
      <c r="GJ96">
        <v>0</v>
      </c>
      <c r="GK96">
        <f>ROUND(R96*(R12)/100,2)</f>
        <v>0</v>
      </c>
      <c r="GL96">
        <f t="shared" si="97"/>
        <v>0</v>
      </c>
      <c r="GM96">
        <f t="shared" si="98"/>
        <v>5</v>
      </c>
      <c r="GN96">
        <f t="shared" si="99"/>
        <v>5</v>
      </c>
      <c r="GO96">
        <f t="shared" si="100"/>
        <v>0</v>
      </c>
      <c r="GP96">
        <f t="shared" si="101"/>
        <v>0</v>
      </c>
      <c r="GR96">
        <v>0</v>
      </c>
      <c r="GS96">
        <v>0</v>
      </c>
      <c r="GT96">
        <v>0</v>
      </c>
      <c r="GU96" t="s">
        <v>3</v>
      </c>
      <c r="GV96">
        <f t="shared" si="102"/>
        <v>0</v>
      </c>
      <c r="GW96">
        <v>1</v>
      </c>
      <c r="GX96">
        <f t="shared" si="103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E97" t="s">
        <v>176</v>
      </c>
      <c r="F97" t="s">
        <v>126</v>
      </c>
      <c r="G97" t="s">
        <v>127</v>
      </c>
      <c r="H97" t="s">
        <v>39</v>
      </c>
      <c r="I97">
        <f>I95*J97</f>
        <v>0.95368900000000001</v>
      </c>
      <c r="J97">
        <v>1.0416000436871997</v>
      </c>
      <c r="O97">
        <f t="shared" si="70"/>
        <v>4768.42</v>
      </c>
      <c r="P97">
        <f t="shared" si="71"/>
        <v>4768.42</v>
      </c>
      <c r="Q97">
        <f t="shared" si="72"/>
        <v>0</v>
      </c>
      <c r="R97">
        <f t="shared" si="73"/>
        <v>0</v>
      </c>
      <c r="S97">
        <f t="shared" si="74"/>
        <v>0</v>
      </c>
      <c r="T97">
        <f t="shared" si="75"/>
        <v>0</v>
      </c>
      <c r="U97">
        <f t="shared" si="76"/>
        <v>0</v>
      </c>
      <c r="V97">
        <f t="shared" si="77"/>
        <v>0</v>
      </c>
      <c r="W97">
        <f t="shared" si="78"/>
        <v>0</v>
      </c>
      <c r="X97">
        <f t="shared" si="79"/>
        <v>0</v>
      </c>
      <c r="Y97">
        <f t="shared" si="80"/>
        <v>0</v>
      </c>
      <c r="AA97">
        <v>42145827</v>
      </c>
      <c r="AB97">
        <f t="shared" si="81"/>
        <v>1742.15</v>
      </c>
      <c r="AC97">
        <f t="shared" si="82"/>
        <v>1742.15</v>
      </c>
      <c r="AD97">
        <f t="shared" si="111"/>
        <v>0</v>
      </c>
      <c r="AE97">
        <f t="shared" si="111"/>
        <v>0</v>
      </c>
      <c r="AF97">
        <f t="shared" si="111"/>
        <v>0</v>
      </c>
      <c r="AG97">
        <f t="shared" si="83"/>
        <v>0</v>
      </c>
      <c r="AH97">
        <f t="shared" si="112"/>
        <v>0</v>
      </c>
      <c r="AI97">
        <f t="shared" si="112"/>
        <v>0</v>
      </c>
      <c r="AJ97">
        <f t="shared" si="84"/>
        <v>0</v>
      </c>
      <c r="AK97">
        <v>1742.15</v>
      </c>
      <c r="AL97">
        <v>1742.15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2.87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128</v>
      </c>
      <c r="BM97">
        <v>115</v>
      </c>
      <c r="BN97">
        <v>7156650</v>
      </c>
      <c r="BO97" t="s">
        <v>126</v>
      </c>
      <c r="BP97">
        <v>1</v>
      </c>
      <c r="BQ97">
        <v>30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0</v>
      </c>
      <c r="CA97">
        <v>0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85"/>
        <v>4768.42</v>
      </c>
      <c r="CQ97">
        <f t="shared" si="86"/>
        <v>4999.9705000000004</v>
      </c>
      <c r="CR97">
        <f t="shared" si="87"/>
        <v>0</v>
      </c>
      <c r="CS97">
        <f t="shared" si="88"/>
        <v>0</v>
      </c>
      <c r="CT97">
        <f t="shared" si="89"/>
        <v>0</v>
      </c>
      <c r="CU97">
        <f t="shared" si="90"/>
        <v>0</v>
      </c>
      <c r="CV97">
        <f t="shared" si="91"/>
        <v>0</v>
      </c>
      <c r="CW97">
        <f t="shared" si="92"/>
        <v>0</v>
      </c>
      <c r="CX97">
        <f t="shared" si="93"/>
        <v>0</v>
      </c>
      <c r="CY97">
        <f t="shared" si="94"/>
        <v>0</v>
      </c>
      <c r="CZ97">
        <f t="shared" si="95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100</v>
      </c>
      <c r="DO97">
        <v>64</v>
      </c>
      <c r="DP97">
        <v>1.0249999999999999</v>
      </c>
      <c r="DQ97">
        <v>1</v>
      </c>
      <c r="DU97">
        <v>1009</v>
      </c>
      <c r="DV97" t="s">
        <v>39</v>
      </c>
      <c r="DW97" t="s">
        <v>39</v>
      </c>
      <c r="DX97">
        <v>1000</v>
      </c>
      <c r="EE97">
        <v>21987467</v>
      </c>
      <c r="EF97">
        <v>30</v>
      </c>
      <c r="EG97" t="s">
        <v>22</v>
      </c>
      <c r="EH97">
        <v>0</v>
      </c>
      <c r="EI97" t="s">
        <v>3</v>
      </c>
      <c r="EJ97">
        <v>1</v>
      </c>
      <c r="EK97">
        <v>115</v>
      </c>
      <c r="EL97" t="s">
        <v>118</v>
      </c>
      <c r="EM97" t="s">
        <v>119</v>
      </c>
      <c r="EO97" t="s">
        <v>3</v>
      </c>
      <c r="EQ97">
        <v>0</v>
      </c>
      <c r="ER97">
        <v>1742.15</v>
      </c>
      <c r="ES97">
        <v>1742.15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96"/>
        <v>0</v>
      </c>
      <c r="FS97">
        <v>0</v>
      </c>
      <c r="FX97">
        <v>100</v>
      </c>
      <c r="FY97">
        <v>64</v>
      </c>
      <c r="GA97" t="s">
        <v>3</v>
      </c>
      <c r="GD97">
        <v>0</v>
      </c>
      <c r="GF97">
        <v>-1495068045</v>
      </c>
      <c r="GG97">
        <v>2</v>
      </c>
      <c r="GH97">
        <v>1</v>
      </c>
      <c r="GI97">
        <v>2</v>
      </c>
      <c r="GJ97">
        <v>0</v>
      </c>
      <c r="GK97">
        <f>ROUND(R97*(R12)/100,2)</f>
        <v>0</v>
      </c>
      <c r="GL97">
        <f t="shared" si="97"/>
        <v>0</v>
      </c>
      <c r="GM97">
        <f t="shared" si="98"/>
        <v>4768.42</v>
      </c>
      <c r="GN97">
        <f t="shared" si="99"/>
        <v>4768.42</v>
      </c>
      <c r="GO97">
        <f t="shared" si="100"/>
        <v>0</v>
      </c>
      <c r="GP97">
        <f t="shared" si="101"/>
        <v>0</v>
      </c>
      <c r="GR97">
        <v>0</v>
      </c>
      <c r="GS97">
        <v>0</v>
      </c>
      <c r="GT97">
        <v>0</v>
      </c>
      <c r="GU97" t="s">
        <v>3</v>
      </c>
      <c r="GV97">
        <f t="shared" si="102"/>
        <v>0</v>
      </c>
      <c r="GW97">
        <v>1</v>
      </c>
      <c r="GX97">
        <f t="shared" si="103"/>
        <v>0</v>
      </c>
      <c r="HA97">
        <v>0</v>
      </c>
      <c r="HB97">
        <v>0</v>
      </c>
      <c r="IK97">
        <v>0</v>
      </c>
    </row>
    <row r="98" spans="1:245" x14ac:dyDescent="0.2">
      <c r="A98">
        <v>18</v>
      </c>
      <c r="B98">
        <v>1</v>
      </c>
      <c r="E98" t="s">
        <v>177</v>
      </c>
      <c r="F98" t="s">
        <v>130</v>
      </c>
      <c r="G98" t="s">
        <v>131</v>
      </c>
      <c r="H98" t="s">
        <v>123</v>
      </c>
      <c r="I98">
        <f>I95*J98</f>
        <v>2.3842219999999998</v>
      </c>
      <c r="J98">
        <v>2.6039995631280033</v>
      </c>
      <c r="O98">
        <f t="shared" si="70"/>
        <v>7468.33</v>
      </c>
      <c r="P98">
        <f t="shared" si="71"/>
        <v>7468.33</v>
      </c>
      <c r="Q98">
        <f t="shared" si="72"/>
        <v>0</v>
      </c>
      <c r="R98">
        <f t="shared" si="73"/>
        <v>0</v>
      </c>
      <c r="S98">
        <f t="shared" si="74"/>
        <v>0</v>
      </c>
      <c r="T98">
        <f t="shared" si="75"/>
        <v>0</v>
      </c>
      <c r="U98">
        <f t="shared" si="76"/>
        <v>0</v>
      </c>
      <c r="V98">
        <f t="shared" si="77"/>
        <v>0</v>
      </c>
      <c r="W98">
        <f t="shared" si="78"/>
        <v>0</v>
      </c>
      <c r="X98">
        <f t="shared" si="79"/>
        <v>0</v>
      </c>
      <c r="Y98">
        <f t="shared" si="80"/>
        <v>0</v>
      </c>
      <c r="AA98">
        <v>42145827</v>
      </c>
      <c r="AB98">
        <f t="shared" si="81"/>
        <v>478.96</v>
      </c>
      <c r="AC98">
        <f t="shared" si="82"/>
        <v>478.96</v>
      </c>
      <c r="AD98">
        <f t="shared" si="111"/>
        <v>0</v>
      </c>
      <c r="AE98">
        <f t="shared" si="111"/>
        <v>0</v>
      </c>
      <c r="AF98">
        <f t="shared" si="111"/>
        <v>0</v>
      </c>
      <c r="AG98">
        <f t="shared" si="83"/>
        <v>0</v>
      </c>
      <c r="AH98">
        <f t="shared" si="112"/>
        <v>0</v>
      </c>
      <c r="AI98">
        <f t="shared" si="112"/>
        <v>0</v>
      </c>
      <c r="AJ98">
        <f t="shared" si="84"/>
        <v>0</v>
      </c>
      <c r="AK98">
        <v>478.96</v>
      </c>
      <c r="AL98">
        <v>478.96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6.54</v>
      </c>
      <c r="BD98" t="s">
        <v>3</v>
      </c>
      <c r="BE98" t="s">
        <v>3</v>
      </c>
      <c r="BF98" t="s">
        <v>3</v>
      </c>
      <c r="BG98" t="s">
        <v>3</v>
      </c>
      <c r="BH98">
        <v>3</v>
      </c>
      <c r="BI98">
        <v>1</v>
      </c>
      <c r="BJ98" t="s">
        <v>132</v>
      </c>
      <c r="BM98">
        <v>115</v>
      </c>
      <c r="BN98">
        <v>7156650</v>
      </c>
      <c r="BO98" t="s">
        <v>130</v>
      </c>
      <c r="BP98">
        <v>1</v>
      </c>
      <c r="BQ98">
        <v>30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0</v>
      </c>
      <c r="CA98">
        <v>0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85"/>
        <v>7468.33</v>
      </c>
      <c r="CQ98">
        <f t="shared" si="86"/>
        <v>3132.3984</v>
      </c>
      <c r="CR98">
        <f t="shared" si="87"/>
        <v>0</v>
      </c>
      <c r="CS98">
        <f t="shared" si="88"/>
        <v>0</v>
      </c>
      <c r="CT98">
        <f t="shared" si="89"/>
        <v>0</v>
      </c>
      <c r="CU98">
        <f t="shared" si="90"/>
        <v>0</v>
      </c>
      <c r="CV98">
        <f t="shared" si="91"/>
        <v>0</v>
      </c>
      <c r="CW98">
        <f t="shared" si="92"/>
        <v>0</v>
      </c>
      <c r="CX98">
        <f t="shared" si="93"/>
        <v>0</v>
      </c>
      <c r="CY98">
        <f t="shared" si="94"/>
        <v>0</v>
      </c>
      <c r="CZ98">
        <f t="shared" si="95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100</v>
      </c>
      <c r="DO98">
        <v>64</v>
      </c>
      <c r="DP98">
        <v>1.0249999999999999</v>
      </c>
      <c r="DQ98">
        <v>1</v>
      </c>
      <c r="DU98">
        <v>1007</v>
      </c>
      <c r="DV98" t="s">
        <v>123</v>
      </c>
      <c r="DW98" t="s">
        <v>123</v>
      </c>
      <c r="DX98">
        <v>1</v>
      </c>
      <c r="EE98">
        <v>21987467</v>
      </c>
      <c r="EF98">
        <v>30</v>
      </c>
      <c r="EG98" t="s">
        <v>22</v>
      </c>
      <c r="EH98">
        <v>0</v>
      </c>
      <c r="EI98" t="s">
        <v>3</v>
      </c>
      <c r="EJ98">
        <v>1</v>
      </c>
      <c r="EK98">
        <v>115</v>
      </c>
      <c r="EL98" t="s">
        <v>118</v>
      </c>
      <c r="EM98" t="s">
        <v>119</v>
      </c>
      <c r="EO98" t="s">
        <v>3</v>
      </c>
      <c r="EQ98">
        <v>0</v>
      </c>
      <c r="ER98">
        <v>478.96</v>
      </c>
      <c r="ES98">
        <v>478.96</v>
      </c>
      <c r="ET98">
        <v>0</v>
      </c>
      <c r="EU98">
        <v>0</v>
      </c>
      <c r="EV98">
        <v>0</v>
      </c>
      <c r="EW98">
        <v>0</v>
      </c>
      <c r="EX98">
        <v>0</v>
      </c>
      <c r="FQ98">
        <v>0</v>
      </c>
      <c r="FR98">
        <f t="shared" si="96"/>
        <v>0</v>
      </c>
      <c r="FS98">
        <v>0</v>
      </c>
      <c r="FX98">
        <v>100</v>
      </c>
      <c r="FY98">
        <v>64</v>
      </c>
      <c r="GA98" t="s">
        <v>3</v>
      </c>
      <c r="GD98">
        <v>0</v>
      </c>
      <c r="GF98">
        <v>-1161195218</v>
      </c>
      <c r="GG98">
        <v>2</v>
      </c>
      <c r="GH98">
        <v>1</v>
      </c>
      <c r="GI98">
        <v>2</v>
      </c>
      <c r="GJ98">
        <v>0</v>
      </c>
      <c r="GK98">
        <f>ROUND(R98*(R12)/100,2)</f>
        <v>0</v>
      </c>
      <c r="GL98">
        <f t="shared" si="97"/>
        <v>0</v>
      </c>
      <c r="GM98">
        <f t="shared" si="98"/>
        <v>7468.33</v>
      </c>
      <c r="GN98">
        <f t="shared" si="99"/>
        <v>7468.33</v>
      </c>
      <c r="GO98">
        <f t="shared" si="100"/>
        <v>0</v>
      </c>
      <c r="GP98">
        <f t="shared" si="101"/>
        <v>0</v>
      </c>
      <c r="GR98">
        <v>0</v>
      </c>
      <c r="GS98">
        <v>0</v>
      </c>
      <c r="GT98">
        <v>0</v>
      </c>
      <c r="GU98" t="s">
        <v>3</v>
      </c>
      <c r="GV98">
        <f t="shared" si="102"/>
        <v>0</v>
      </c>
      <c r="GW98">
        <v>1</v>
      </c>
      <c r="GX98">
        <f t="shared" si="103"/>
        <v>0</v>
      </c>
      <c r="HA98">
        <v>0</v>
      </c>
      <c r="HB98">
        <v>0</v>
      </c>
      <c r="IK98">
        <v>0</v>
      </c>
    </row>
    <row r="99" spans="1:245" x14ac:dyDescent="0.2">
      <c r="A99">
        <v>17</v>
      </c>
      <c r="B99">
        <v>1</v>
      </c>
      <c r="E99" t="s">
        <v>178</v>
      </c>
      <c r="F99" t="s">
        <v>103</v>
      </c>
      <c r="G99" t="s">
        <v>104</v>
      </c>
      <c r="H99" t="s">
        <v>20</v>
      </c>
      <c r="I99">
        <v>0.91559999999999997</v>
      </c>
      <c r="J99">
        <v>0</v>
      </c>
      <c r="O99">
        <f t="shared" si="70"/>
        <v>1022.23</v>
      </c>
      <c r="P99">
        <f t="shared" si="71"/>
        <v>0</v>
      </c>
      <c r="Q99">
        <f t="shared" si="72"/>
        <v>6.95</v>
      </c>
      <c r="R99">
        <f t="shared" si="73"/>
        <v>0.16</v>
      </c>
      <c r="S99">
        <f t="shared" si="74"/>
        <v>1015.28</v>
      </c>
      <c r="T99">
        <f t="shared" si="75"/>
        <v>0</v>
      </c>
      <c r="U99">
        <f t="shared" si="76"/>
        <v>4.8961709999999998</v>
      </c>
      <c r="V99">
        <f t="shared" si="77"/>
        <v>0</v>
      </c>
      <c r="W99">
        <f t="shared" si="78"/>
        <v>0</v>
      </c>
      <c r="X99">
        <f t="shared" si="79"/>
        <v>873.14</v>
      </c>
      <c r="Y99">
        <f t="shared" si="80"/>
        <v>446.72</v>
      </c>
      <c r="AA99">
        <v>42145827</v>
      </c>
      <c r="AB99">
        <f t="shared" si="81"/>
        <v>60.802</v>
      </c>
      <c r="AC99">
        <f t="shared" si="82"/>
        <v>0</v>
      </c>
      <c r="AD99">
        <f>ROUND(((ET99*1.25)),6)</f>
        <v>1.0249999999999999</v>
      </c>
      <c r="AE99">
        <f>ROUND(((EU99*1.25)),6)</f>
        <v>0.17499999999999999</v>
      </c>
      <c r="AF99">
        <f>ROUND(((EV99*1.15)),6)</f>
        <v>59.777000000000001</v>
      </c>
      <c r="AG99">
        <f t="shared" si="83"/>
        <v>0</v>
      </c>
      <c r="AH99">
        <f>((EW99*1.15))</f>
        <v>5.3475000000000001</v>
      </c>
      <c r="AI99">
        <f>((EX99*1.25))</f>
        <v>0</v>
      </c>
      <c r="AJ99">
        <f t="shared" si="84"/>
        <v>0</v>
      </c>
      <c r="AK99">
        <v>52.8</v>
      </c>
      <c r="AL99">
        <v>0</v>
      </c>
      <c r="AM99">
        <v>0.82</v>
      </c>
      <c r="AN99">
        <v>0.14000000000000001</v>
      </c>
      <c r="AO99">
        <v>51.98</v>
      </c>
      <c r="AP99">
        <v>0</v>
      </c>
      <c r="AQ99">
        <v>4.6500000000000004</v>
      </c>
      <c r="AR99">
        <v>0</v>
      </c>
      <c r="AS99">
        <v>0</v>
      </c>
      <c r="AT99">
        <v>86</v>
      </c>
      <c r="AU99">
        <v>44</v>
      </c>
      <c r="AV99">
        <v>1</v>
      </c>
      <c r="AW99">
        <v>1</v>
      </c>
      <c r="AZ99">
        <v>1</v>
      </c>
      <c r="BA99">
        <v>18.55</v>
      </c>
      <c r="BB99">
        <v>7.41</v>
      </c>
      <c r="BC99">
        <v>1</v>
      </c>
      <c r="BD99" t="s">
        <v>3</v>
      </c>
      <c r="BE99" t="s">
        <v>3</v>
      </c>
      <c r="BF99" t="s">
        <v>3</v>
      </c>
      <c r="BG99" t="s">
        <v>3</v>
      </c>
      <c r="BH99">
        <v>0</v>
      </c>
      <c r="BI99">
        <v>1</v>
      </c>
      <c r="BJ99" t="s">
        <v>105</v>
      </c>
      <c r="BM99">
        <v>1523</v>
      </c>
      <c r="BN99">
        <v>7156650</v>
      </c>
      <c r="BO99" t="s">
        <v>103</v>
      </c>
      <c r="BP99">
        <v>1</v>
      </c>
      <c r="BQ99">
        <v>30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86</v>
      </c>
      <c r="CA99">
        <v>44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85"/>
        <v>1022.23</v>
      </c>
      <c r="CQ99">
        <f t="shared" si="86"/>
        <v>0</v>
      </c>
      <c r="CR99">
        <f t="shared" si="87"/>
        <v>7.5952499999999992</v>
      </c>
      <c r="CS99">
        <f t="shared" si="88"/>
        <v>0.17499999999999999</v>
      </c>
      <c r="CT99">
        <f t="shared" si="89"/>
        <v>1108.8633500000001</v>
      </c>
      <c r="CU99">
        <f t="shared" si="90"/>
        <v>0</v>
      </c>
      <c r="CV99">
        <f t="shared" si="91"/>
        <v>5.3475000000000001</v>
      </c>
      <c r="CW99">
        <f t="shared" si="92"/>
        <v>0</v>
      </c>
      <c r="CX99">
        <f t="shared" si="93"/>
        <v>0</v>
      </c>
      <c r="CY99">
        <f t="shared" si="94"/>
        <v>873.14080000000001</v>
      </c>
      <c r="CZ99">
        <f t="shared" si="95"/>
        <v>446.72319999999996</v>
      </c>
      <c r="DC99" t="s">
        <v>3</v>
      </c>
      <c r="DD99" t="s">
        <v>3</v>
      </c>
      <c r="DE99" t="s">
        <v>11</v>
      </c>
      <c r="DF99" t="s">
        <v>11</v>
      </c>
      <c r="DG99" t="s">
        <v>12</v>
      </c>
      <c r="DH99" t="s">
        <v>3</v>
      </c>
      <c r="DI99" t="s">
        <v>12</v>
      </c>
      <c r="DJ99" t="s">
        <v>11</v>
      </c>
      <c r="DK99" t="s">
        <v>3</v>
      </c>
      <c r="DL99" t="s">
        <v>3</v>
      </c>
      <c r="DM99" t="s">
        <v>3</v>
      </c>
      <c r="DN99">
        <v>100</v>
      </c>
      <c r="DO99">
        <v>64</v>
      </c>
      <c r="DP99">
        <v>1.0249999999999999</v>
      </c>
      <c r="DQ99">
        <v>1</v>
      </c>
      <c r="DU99">
        <v>1005</v>
      </c>
      <c r="DV99" t="s">
        <v>20</v>
      </c>
      <c r="DW99" t="s">
        <v>20</v>
      </c>
      <c r="DX99">
        <v>100</v>
      </c>
      <c r="EE99">
        <v>21988875</v>
      </c>
      <c r="EF99">
        <v>30</v>
      </c>
      <c r="EG99" t="s">
        <v>22</v>
      </c>
      <c r="EH99">
        <v>0</v>
      </c>
      <c r="EI99" t="s">
        <v>3</v>
      </c>
      <c r="EJ99">
        <v>1</v>
      </c>
      <c r="EK99">
        <v>1523</v>
      </c>
      <c r="EL99" t="s">
        <v>106</v>
      </c>
      <c r="EM99" t="s">
        <v>107</v>
      </c>
      <c r="EO99" t="s">
        <v>3</v>
      </c>
      <c r="EQ99">
        <v>131072</v>
      </c>
      <c r="ER99">
        <v>52.8</v>
      </c>
      <c r="ES99">
        <v>0</v>
      </c>
      <c r="ET99">
        <v>0.82</v>
      </c>
      <c r="EU99">
        <v>0.14000000000000001</v>
      </c>
      <c r="EV99">
        <v>51.98</v>
      </c>
      <c r="EW99">
        <v>4.6500000000000004</v>
      </c>
      <c r="EX99">
        <v>0</v>
      </c>
      <c r="EY99">
        <v>0</v>
      </c>
      <c r="FQ99">
        <v>0</v>
      </c>
      <c r="FR99">
        <f t="shared" si="96"/>
        <v>0</v>
      </c>
      <c r="FS99">
        <v>0</v>
      </c>
      <c r="FX99">
        <v>100</v>
      </c>
      <c r="FY99">
        <v>64</v>
      </c>
      <c r="GA99" t="s">
        <v>3</v>
      </c>
      <c r="GD99">
        <v>0</v>
      </c>
      <c r="GF99">
        <v>-1757916944</v>
      </c>
      <c r="GG99">
        <v>2</v>
      </c>
      <c r="GH99">
        <v>1</v>
      </c>
      <c r="GI99">
        <v>2</v>
      </c>
      <c r="GJ99">
        <v>0</v>
      </c>
      <c r="GK99">
        <f>ROUND(R99*(R12)/100,2)</f>
        <v>0.27</v>
      </c>
      <c r="GL99">
        <f t="shared" si="97"/>
        <v>0</v>
      </c>
      <c r="GM99">
        <f t="shared" si="98"/>
        <v>2342.36</v>
      </c>
      <c r="GN99">
        <f t="shared" si="99"/>
        <v>2342.36</v>
      </c>
      <c r="GO99">
        <f t="shared" si="100"/>
        <v>0</v>
      </c>
      <c r="GP99">
        <f t="shared" si="101"/>
        <v>0</v>
      </c>
      <c r="GR99">
        <v>0</v>
      </c>
      <c r="GS99">
        <v>0</v>
      </c>
      <c r="GT99">
        <v>0</v>
      </c>
      <c r="GU99" t="s">
        <v>3</v>
      </c>
      <c r="GV99">
        <f t="shared" si="102"/>
        <v>0</v>
      </c>
      <c r="GW99">
        <v>1</v>
      </c>
      <c r="GX99">
        <f t="shared" si="103"/>
        <v>0</v>
      </c>
      <c r="HA99">
        <v>0</v>
      </c>
      <c r="HB99">
        <v>0</v>
      </c>
      <c r="IK99">
        <v>0</v>
      </c>
    </row>
    <row r="100" spans="1:245" x14ac:dyDescent="0.2">
      <c r="A100">
        <v>18</v>
      </c>
      <c r="B100">
        <v>1</v>
      </c>
      <c r="E100" t="s">
        <v>179</v>
      </c>
      <c r="F100" t="s">
        <v>109</v>
      </c>
      <c r="G100" t="s">
        <v>110</v>
      </c>
      <c r="H100" t="s">
        <v>111</v>
      </c>
      <c r="I100">
        <f>I99*J100</f>
        <v>9.4306800000000006</v>
      </c>
      <c r="J100">
        <v>10.3</v>
      </c>
      <c r="O100">
        <f t="shared" si="70"/>
        <v>325.23</v>
      </c>
      <c r="P100">
        <f t="shared" si="71"/>
        <v>325.23</v>
      </c>
      <c r="Q100">
        <f t="shared" si="72"/>
        <v>0</v>
      </c>
      <c r="R100">
        <f t="shared" si="73"/>
        <v>0</v>
      </c>
      <c r="S100">
        <f t="shared" si="74"/>
        <v>0</v>
      </c>
      <c r="T100">
        <f t="shared" si="75"/>
        <v>0</v>
      </c>
      <c r="U100">
        <f t="shared" si="76"/>
        <v>0</v>
      </c>
      <c r="V100">
        <f t="shared" si="77"/>
        <v>0</v>
      </c>
      <c r="W100">
        <f t="shared" si="78"/>
        <v>0</v>
      </c>
      <c r="X100">
        <f t="shared" si="79"/>
        <v>0</v>
      </c>
      <c r="Y100">
        <f t="shared" si="80"/>
        <v>0</v>
      </c>
      <c r="AA100">
        <v>42145827</v>
      </c>
      <c r="AB100">
        <f t="shared" si="81"/>
        <v>28.98</v>
      </c>
      <c r="AC100">
        <f t="shared" si="82"/>
        <v>28.98</v>
      </c>
      <c r="AD100">
        <f t="shared" ref="AD100:AF103" si="113">ROUND((ET100),6)</f>
        <v>0</v>
      </c>
      <c r="AE100">
        <f t="shared" si="113"/>
        <v>0</v>
      </c>
      <c r="AF100">
        <f t="shared" si="113"/>
        <v>0</v>
      </c>
      <c r="AG100">
        <f t="shared" si="83"/>
        <v>0</v>
      </c>
      <c r="AH100">
        <f t="shared" ref="AH100:AI103" si="114">(EW100)</f>
        <v>0</v>
      </c>
      <c r="AI100">
        <f t="shared" si="114"/>
        <v>0</v>
      </c>
      <c r="AJ100">
        <f t="shared" si="84"/>
        <v>0</v>
      </c>
      <c r="AK100">
        <v>28.98</v>
      </c>
      <c r="AL100">
        <v>28.98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1.19</v>
      </c>
      <c r="BD100" t="s">
        <v>3</v>
      </c>
      <c r="BE100" t="s">
        <v>3</v>
      </c>
      <c r="BF100" t="s">
        <v>3</v>
      </c>
      <c r="BG100" t="s">
        <v>3</v>
      </c>
      <c r="BH100">
        <v>3</v>
      </c>
      <c r="BI100">
        <v>1</v>
      </c>
      <c r="BJ100" t="s">
        <v>112</v>
      </c>
      <c r="BM100">
        <v>1523</v>
      </c>
      <c r="BN100">
        <v>7156650</v>
      </c>
      <c r="BO100" t="s">
        <v>109</v>
      </c>
      <c r="BP100">
        <v>1</v>
      </c>
      <c r="BQ100">
        <v>30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0</v>
      </c>
      <c r="CA100">
        <v>0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85"/>
        <v>325.23</v>
      </c>
      <c r="CQ100">
        <f t="shared" si="86"/>
        <v>34.486199999999997</v>
      </c>
      <c r="CR100">
        <f t="shared" si="87"/>
        <v>0</v>
      </c>
      <c r="CS100">
        <f t="shared" si="88"/>
        <v>0</v>
      </c>
      <c r="CT100">
        <f t="shared" si="89"/>
        <v>0</v>
      </c>
      <c r="CU100">
        <f t="shared" si="90"/>
        <v>0</v>
      </c>
      <c r="CV100">
        <f t="shared" si="91"/>
        <v>0</v>
      </c>
      <c r="CW100">
        <f t="shared" si="92"/>
        <v>0</v>
      </c>
      <c r="CX100">
        <f t="shared" si="93"/>
        <v>0</v>
      </c>
      <c r="CY100">
        <f t="shared" si="94"/>
        <v>0</v>
      </c>
      <c r="CZ100">
        <f t="shared" si="95"/>
        <v>0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100</v>
      </c>
      <c r="DO100">
        <v>64</v>
      </c>
      <c r="DP100">
        <v>1.0249999999999999</v>
      </c>
      <c r="DQ100">
        <v>1</v>
      </c>
      <c r="DU100">
        <v>1009</v>
      </c>
      <c r="DV100" t="s">
        <v>111</v>
      </c>
      <c r="DW100" t="s">
        <v>111</v>
      </c>
      <c r="DX100">
        <v>1</v>
      </c>
      <c r="EE100">
        <v>21988875</v>
      </c>
      <c r="EF100">
        <v>30</v>
      </c>
      <c r="EG100" t="s">
        <v>22</v>
      </c>
      <c r="EH100">
        <v>0</v>
      </c>
      <c r="EI100" t="s">
        <v>3</v>
      </c>
      <c r="EJ100">
        <v>1</v>
      </c>
      <c r="EK100">
        <v>1523</v>
      </c>
      <c r="EL100" t="s">
        <v>106</v>
      </c>
      <c r="EM100" t="s">
        <v>107</v>
      </c>
      <c r="EO100" t="s">
        <v>3</v>
      </c>
      <c r="EQ100">
        <v>0</v>
      </c>
      <c r="ER100">
        <v>28.98</v>
      </c>
      <c r="ES100">
        <v>28.98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96"/>
        <v>0</v>
      </c>
      <c r="FS100">
        <v>0</v>
      </c>
      <c r="FX100">
        <v>100</v>
      </c>
      <c r="FY100">
        <v>64</v>
      </c>
      <c r="GA100" t="s">
        <v>3</v>
      </c>
      <c r="GD100">
        <v>0</v>
      </c>
      <c r="GF100">
        <v>33071459</v>
      </c>
      <c r="GG100">
        <v>2</v>
      </c>
      <c r="GH100">
        <v>1</v>
      </c>
      <c r="GI100">
        <v>2</v>
      </c>
      <c r="GJ100">
        <v>0</v>
      </c>
      <c r="GK100">
        <f>ROUND(R100*(R12)/100,2)</f>
        <v>0</v>
      </c>
      <c r="GL100">
        <f t="shared" si="97"/>
        <v>0</v>
      </c>
      <c r="GM100">
        <f t="shared" si="98"/>
        <v>325.23</v>
      </c>
      <c r="GN100">
        <f t="shared" si="99"/>
        <v>325.23</v>
      </c>
      <c r="GO100">
        <f t="shared" si="100"/>
        <v>0</v>
      </c>
      <c r="GP100">
        <f t="shared" si="101"/>
        <v>0</v>
      </c>
      <c r="GR100">
        <v>0</v>
      </c>
      <c r="GS100">
        <v>0</v>
      </c>
      <c r="GT100">
        <v>0</v>
      </c>
      <c r="GU100" t="s">
        <v>3</v>
      </c>
      <c r="GV100">
        <f t="shared" si="102"/>
        <v>0</v>
      </c>
      <c r="GW100">
        <v>1</v>
      </c>
      <c r="GX100">
        <f t="shared" si="103"/>
        <v>0</v>
      </c>
      <c r="HA100">
        <v>0</v>
      </c>
      <c r="HB100">
        <v>0</v>
      </c>
      <c r="IK100">
        <v>0</v>
      </c>
    </row>
    <row r="101" spans="1:245" x14ac:dyDescent="0.2">
      <c r="A101">
        <v>17</v>
      </c>
      <c r="B101">
        <v>1</v>
      </c>
      <c r="E101" t="s">
        <v>180</v>
      </c>
      <c r="F101" t="s">
        <v>181</v>
      </c>
      <c r="G101" t="s">
        <v>182</v>
      </c>
      <c r="H101" t="s">
        <v>20</v>
      </c>
      <c r="I101">
        <v>0.91559999999999997</v>
      </c>
      <c r="J101">
        <v>0</v>
      </c>
      <c r="O101">
        <f t="shared" si="70"/>
        <v>14164.12</v>
      </c>
      <c r="P101">
        <f t="shared" si="71"/>
        <v>0</v>
      </c>
      <c r="Q101">
        <f t="shared" si="72"/>
        <v>0</v>
      </c>
      <c r="R101">
        <f t="shared" si="73"/>
        <v>0</v>
      </c>
      <c r="S101">
        <f t="shared" si="74"/>
        <v>14164.12</v>
      </c>
      <c r="T101">
        <f t="shared" si="75"/>
        <v>0</v>
      </c>
      <c r="U101">
        <f t="shared" si="76"/>
        <v>74.712959999999995</v>
      </c>
      <c r="V101">
        <f t="shared" si="77"/>
        <v>0</v>
      </c>
      <c r="W101">
        <f t="shared" si="78"/>
        <v>0</v>
      </c>
      <c r="X101">
        <f t="shared" si="79"/>
        <v>12181.14</v>
      </c>
      <c r="Y101">
        <f t="shared" si="80"/>
        <v>6232.21</v>
      </c>
      <c r="AA101">
        <v>42145827</v>
      </c>
      <c r="AB101">
        <f t="shared" si="81"/>
        <v>833.95</v>
      </c>
      <c r="AC101">
        <f t="shared" si="82"/>
        <v>0</v>
      </c>
      <c r="AD101">
        <f t="shared" si="113"/>
        <v>0</v>
      </c>
      <c r="AE101">
        <f t="shared" si="113"/>
        <v>0</v>
      </c>
      <c r="AF101">
        <f t="shared" si="113"/>
        <v>833.95</v>
      </c>
      <c r="AG101">
        <f t="shared" si="83"/>
        <v>0</v>
      </c>
      <c r="AH101">
        <f t="shared" si="114"/>
        <v>81.599999999999994</v>
      </c>
      <c r="AI101">
        <f t="shared" si="114"/>
        <v>0</v>
      </c>
      <c r="AJ101">
        <f t="shared" si="84"/>
        <v>0</v>
      </c>
      <c r="AK101">
        <v>833.95</v>
      </c>
      <c r="AL101">
        <v>0</v>
      </c>
      <c r="AM101">
        <v>0</v>
      </c>
      <c r="AN101">
        <v>0</v>
      </c>
      <c r="AO101">
        <v>833.95</v>
      </c>
      <c r="AP101">
        <v>0</v>
      </c>
      <c r="AQ101">
        <v>81.599999999999994</v>
      </c>
      <c r="AR101">
        <v>0</v>
      </c>
      <c r="AS101">
        <v>0</v>
      </c>
      <c r="AT101">
        <v>86</v>
      </c>
      <c r="AU101">
        <v>44</v>
      </c>
      <c r="AV101">
        <v>1</v>
      </c>
      <c r="AW101">
        <v>1</v>
      </c>
      <c r="AZ101">
        <v>1</v>
      </c>
      <c r="BA101">
        <v>18.55</v>
      </c>
      <c r="BB101">
        <v>1</v>
      </c>
      <c r="BC101">
        <v>1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183</v>
      </c>
      <c r="BM101">
        <v>460</v>
      </c>
      <c r="BN101">
        <v>7156650</v>
      </c>
      <c r="BO101" t="s">
        <v>181</v>
      </c>
      <c r="BP101">
        <v>1</v>
      </c>
      <c r="BQ101">
        <v>60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86</v>
      </c>
      <c r="CA101">
        <v>44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85"/>
        <v>14164.12</v>
      </c>
      <c r="CQ101">
        <f t="shared" si="86"/>
        <v>0</v>
      </c>
      <c r="CR101">
        <f t="shared" si="87"/>
        <v>0</v>
      </c>
      <c r="CS101">
        <f t="shared" si="88"/>
        <v>0</v>
      </c>
      <c r="CT101">
        <f t="shared" si="89"/>
        <v>15469.772500000001</v>
      </c>
      <c r="CU101">
        <f t="shared" si="90"/>
        <v>0</v>
      </c>
      <c r="CV101">
        <f t="shared" si="91"/>
        <v>81.599999999999994</v>
      </c>
      <c r="CW101">
        <f t="shared" si="92"/>
        <v>0</v>
      </c>
      <c r="CX101">
        <f t="shared" si="93"/>
        <v>0</v>
      </c>
      <c r="CY101">
        <f t="shared" si="94"/>
        <v>12181.1432</v>
      </c>
      <c r="CZ101">
        <f t="shared" si="95"/>
        <v>6232.2128000000002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100</v>
      </c>
      <c r="DO101">
        <v>64</v>
      </c>
      <c r="DP101">
        <v>1.0249999999999999</v>
      </c>
      <c r="DQ101">
        <v>1</v>
      </c>
      <c r="DU101">
        <v>1005</v>
      </c>
      <c r="DV101" t="s">
        <v>20</v>
      </c>
      <c r="DW101" t="s">
        <v>20</v>
      </c>
      <c r="DX101">
        <v>100</v>
      </c>
      <c r="EE101">
        <v>21987812</v>
      </c>
      <c r="EF101">
        <v>60</v>
      </c>
      <c r="EG101" t="s">
        <v>184</v>
      </c>
      <c r="EH101">
        <v>0</v>
      </c>
      <c r="EI101" t="s">
        <v>3</v>
      </c>
      <c r="EJ101">
        <v>1</v>
      </c>
      <c r="EK101">
        <v>460</v>
      </c>
      <c r="EL101" t="s">
        <v>185</v>
      </c>
      <c r="EM101" t="s">
        <v>186</v>
      </c>
      <c r="EO101" t="s">
        <v>3</v>
      </c>
      <c r="EQ101">
        <v>131072</v>
      </c>
      <c r="ER101">
        <v>833.95</v>
      </c>
      <c r="ES101">
        <v>0</v>
      </c>
      <c r="ET101">
        <v>0</v>
      </c>
      <c r="EU101">
        <v>0</v>
      </c>
      <c r="EV101">
        <v>833.95</v>
      </c>
      <c r="EW101">
        <v>81.599999999999994</v>
      </c>
      <c r="EX101">
        <v>0</v>
      </c>
      <c r="EY101">
        <v>0</v>
      </c>
      <c r="FQ101">
        <v>0</v>
      </c>
      <c r="FR101">
        <f t="shared" si="96"/>
        <v>0</v>
      </c>
      <c r="FS101">
        <v>0</v>
      </c>
      <c r="FX101">
        <v>100</v>
      </c>
      <c r="FY101">
        <v>64</v>
      </c>
      <c r="GA101" t="s">
        <v>3</v>
      </c>
      <c r="GD101">
        <v>0</v>
      </c>
      <c r="GF101">
        <v>1898319204</v>
      </c>
      <c r="GG101">
        <v>2</v>
      </c>
      <c r="GH101">
        <v>1</v>
      </c>
      <c r="GI101">
        <v>2</v>
      </c>
      <c r="GJ101">
        <v>0</v>
      </c>
      <c r="GK101">
        <f>ROUND(R101*(R12)/100,2)</f>
        <v>0</v>
      </c>
      <c r="GL101">
        <f t="shared" si="97"/>
        <v>0</v>
      </c>
      <c r="GM101">
        <f t="shared" si="98"/>
        <v>32577.47</v>
      </c>
      <c r="GN101">
        <f t="shared" si="99"/>
        <v>32577.47</v>
      </c>
      <c r="GO101">
        <f t="shared" si="100"/>
        <v>0</v>
      </c>
      <c r="GP101">
        <f t="shared" si="101"/>
        <v>0</v>
      </c>
      <c r="GR101">
        <v>0</v>
      </c>
      <c r="GS101">
        <v>0</v>
      </c>
      <c r="GT101">
        <v>0</v>
      </c>
      <c r="GU101" t="s">
        <v>3</v>
      </c>
      <c r="GV101">
        <f t="shared" si="102"/>
        <v>0</v>
      </c>
      <c r="GW101">
        <v>1</v>
      </c>
      <c r="GX101">
        <f t="shared" si="103"/>
        <v>0</v>
      </c>
      <c r="HA101">
        <v>0</v>
      </c>
      <c r="HB101">
        <v>0</v>
      </c>
      <c r="IK101">
        <v>0</v>
      </c>
    </row>
    <row r="102" spans="1:245" x14ac:dyDescent="0.2">
      <c r="A102">
        <v>18</v>
      </c>
      <c r="B102">
        <v>1</v>
      </c>
      <c r="E102" t="s">
        <v>187</v>
      </c>
      <c r="F102" t="s">
        <v>188</v>
      </c>
      <c r="G102" t="s">
        <v>189</v>
      </c>
      <c r="H102" t="s">
        <v>28</v>
      </c>
      <c r="I102">
        <f>I101*J102</f>
        <v>100.71599999999999</v>
      </c>
      <c r="J102">
        <v>110</v>
      </c>
      <c r="O102">
        <f t="shared" si="70"/>
        <v>49314.62</v>
      </c>
      <c r="P102">
        <f t="shared" si="71"/>
        <v>49314.62</v>
      </c>
      <c r="Q102">
        <f t="shared" si="72"/>
        <v>0</v>
      </c>
      <c r="R102">
        <f t="shared" si="73"/>
        <v>0</v>
      </c>
      <c r="S102">
        <f t="shared" si="74"/>
        <v>0</v>
      </c>
      <c r="T102">
        <f t="shared" si="75"/>
        <v>0</v>
      </c>
      <c r="U102">
        <f t="shared" si="76"/>
        <v>0</v>
      </c>
      <c r="V102">
        <f t="shared" si="77"/>
        <v>0</v>
      </c>
      <c r="W102">
        <f t="shared" si="78"/>
        <v>0</v>
      </c>
      <c r="X102">
        <f t="shared" si="79"/>
        <v>0</v>
      </c>
      <c r="Y102">
        <f t="shared" si="80"/>
        <v>0</v>
      </c>
      <c r="AA102">
        <v>42145827</v>
      </c>
      <c r="AB102">
        <f t="shared" si="81"/>
        <v>33.56</v>
      </c>
      <c r="AC102">
        <f t="shared" si="82"/>
        <v>33.56</v>
      </c>
      <c r="AD102">
        <f t="shared" si="113"/>
        <v>0</v>
      </c>
      <c r="AE102">
        <f t="shared" si="113"/>
        <v>0</v>
      </c>
      <c r="AF102">
        <f t="shared" si="113"/>
        <v>0</v>
      </c>
      <c r="AG102">
        <f t="shared" si="83"/>
        <v>0</v>
      </c>
      <c r="AH102">
        <f t="shared" si="114"/>
        <v>0</v>
      </c>
      <c r="AI102">
        <f t="shared" si="114"/>
        <v>0</v>
      </c>
      <c r="AJ102">
        <f t="shared" si="84"/>
        <v>0</v>
      </c>
      <c r="AK102">
        <v>33.56</v>
      </c>
      <c r="AL102">
        <v>33.56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14.59</v>
      </c>
      <c r="BD102" t="s">
        <v>3</v>
      </c>
      <c r="BE102" t="s">
        <v>3</v>
      </c>
      <c r="BF102" t="s">
        <v>3</v>
      </c>
      <c r="BG102" t="s">
        <v>3</v>
      </c>
      <c r="BH102">
        <v>3</v>
      </c>
      <c r="BI102">
        <v>1</v>
      </c>
      <c r="BJ102" t="s">
        <v>190</v>
      </c>
      <c r="BM102">
        <v>460</v>
      </c>
      <c r="BN102">
        <v>7156650</v>
      </c>
      <c r="BO102" t="s">
        <v>188</v>
      </c>
      <c r="BP102">
        <v>1</v>
      </c>
      <c r="BQ102">
        <v>60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0</v>
      </c>
      <c r="CA102">
        <v>0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85"/>
        <v>49314.62</v>
      </c>
      <c r="CQ102">
        <f t="shared" si="86"/>
        <v>489.64040000000006</v>
      </c>
      <c r="CR102">
        <f t="shared" si="87"/>
        <v>0</v>
      </c>
      <c r="CS102">
        <f t="shared" si="88"/>
        <v>0</v>
      </c>
      <c r="CT102">
        <f t="shared" si="89"/>
        <v>0</v>
      </c>
      <c r="CU102">
        <f t="shared" si="90"/>
        <v>0</v>
      </c>
      <c r="CV102">
        <f t="shared" si="91"/>
        <v>0</v>
      </c>
      <c r="CW102">
        <f t="shared" si="92"/>
        <v>0</v>
      </c>
      <c r="CX102">
        <f t="shared" si="93"/>
        <v>0</v>
      </c>
      <c r="CY102">
        <f t="shared" si="94"/>
        <v>0</v>
      </c>
      <c r="CZ102">
        <f t="shared" si="95"/>
        <v>0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100</v>
      </c>
      <c r="DO102">
        <v>64</v>
      </c>
      <c r="DP102">
        <v>1.0249999999999999</v>
      </c>
      <c r="DQ102">
        <v>1</v>
      </c>
      <c r="DU102">
        <v>1005</v>
      </c>
      <c r="DV102" t="s">
        <v>28</v>
      </c>
      <c r="DW102" t="s">
        <v>28</v>
      </c>
      <c r="DX102">
        <v>1</v>
      </c>
      <c r="EE102">
        <v>21987812</v>
      </c>
      <c r="EF102">
        <v>60</v>
      </c>
      <c r="EG102" t="s">
        <v>184</v>
      </c>
      <c r="EH102">
        <v>0</v>
      </c>
      <c r="EI102" t="s">
        <v>3</v>
      </c>
      <c r="EJ102">
        <v>1</v>
      </c>
      <c r="EK102">
        <v>460</v>
      </c>
      <c r="EL102" t="s">
        <v>185</v>
      </c>
      <c r="EM102" t="s">
        <v>186</v>
      </c>
      <c r="EO102" t="s">
        <v>3</v>
      </c>
      <c r="EQ102">
        <v>0</v>
      </c>
      <c r="ER102">
        <v>33.56</v>
      </c>
      <c r="ES102">
        <v>33.56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96"/>
        <v>0</v>
      </c>
      <c r="FS102">
        <v>0</v>
      </c>
      <c r="FX102">
        <v>100</v>
      </c>
      <c r="FY102">
        <v>64</v>
      </c>
      <c r="GA102" t="s">
        <v>3</v>
      </c>
      <c r="GD102">
        <v>0</v>
      </c>
      <c r="GF102">
        <v>1732130389</v>
      </c>
      <c r="GG102">
        <v>2</v>
      </c>
      <c r="GH102">
        <v>1</v>
      </c>
      <c r="GI102">
        <v>2</v>
      </c>
      <c r="GJ102">
        <v>0</v>
      </c>
      <c r="GK102">
        <f>ROUND(R102*(R12)/100,2)</f>
        <v>0</v>
      </c>
      <c r="GL102">
        <f t="shared" si="97"/>
        <v>0</v>
      </c>
      <c r="GM102">
        <f t="shared" si="98"/>
        <v>49314.62</v>
      </c>
      <c r="GN102">
        <f t="shared" si="99"/>
        <v>49314.62</v>
      </c>
      <c r="GO102">
        <f t="shared" si="100"/>
        <v>0</v>
      </c>
      <c r="GP102">
        <f t="shared" si="101"/>
        <v>0</v>
      </c>
      <c r="GR102">
        <v>0</v>
      </c>
      <c r="GS102">
        <v>0</v>
      </c>
      <c r="GT102">
        <v>0</v>
      </c>
      <c r="GU102" t="s">
        <v>3</v>
      </c>
      <c r="GV102">
        <f t="shared" si="102"/>
        <v>0</v>
      </c>
      <c r="GW102">
        <v>1</v>
      </c>
      <c r="GX102">
        <f t="shared" si="103"/>
        <v>0</v>
      </c>
      <c r="HA102">
        <v>0</v>
      </c>
      <c r="HB102">
        <v>0</v>
      </c>
      <c r="IK102">
        <v>0</v>
      </c>
    </row>
    <row r="103" spans="1:245" x14ac:dyDescent="0.2">
      <c r="A103">
        <v>18</v>
      </c>
      <c r="B103">
        <v>1</v>
      </c>
      <c r="E103" t="s">
        <v>191</v>
      </c>
      <c r="F103" t="s">
        <v>192</v>
      </c>
      <c r="G103" t="s">
        <v>193</v>
      </c>
      <c r="H103" t="s">
        <v>39</v>
      </c>
      <c r="I103">
        <f>I101*J103</f>
        <v>0.22889999999999999</v>
      </c>
      <c r="J103">
        <v>0.25</v>
      </c>
      <c r="O103">
        <f t="shared" si="70"/>
        <v>775.41</v>
      </c>
      <c r="P103">
        <f t="shared" si="71"/>
        <v>775.41</v>
      </c>
      <c r="Q103">
        <f t="shared" si="72"/>
        <v>0</v>
      </c>
      <c r="R103">
        <f t="shared" si="73"/>
        <v>0</v>
      </c>
      <c r="S103">
        <f t="shared" si="74"/>
        <v>0</v>
      </c>
      <c r="T103">
        <f t="shared" si="75"/>
        <v>0</v>
      </c>
      <c r="U103">
        <f t="shared" si="76"/>
        <v>0</v>
      </c>
      <c r="V103">
        <f t="shared" si="77"/>
        <v>0</v>
      </c>
      <c r="W103">
        <f t="shared" si="78"/>
        <v>0</v>
      </c>
      <c r="X103">
        <f t="shared" si="79"/>
        <v>0</v>
      </c>
      <c r="Y103">
        <f t="shared" si="80"/>
        <v>0</v>
      </c>
      <c r="AA103">
        <v>42145827</v>
      </c>
      <c r="AB103">
        <f t="shared" si="81"/>
        <v>1227.3800000000001</v>
      </c>
      <c r="AC103">
        <f t="shared" si="82"/>
        <v>1227.3800000000001</v>
      </c>
      <c r="AD103">
        <f t="shared" si="113"/>
        <v>0</v>
      </c>
      <c r="AE103">
        <f t="shared" si="113"/>
        <v>0</v>
      </c>
      <c r="AF103">
        <f t="shared" si="113"/>
        <v>0</v>
      </c>
      <c r="AG103">
        <f t="shared" si="83"/>
        <v>0</v>
      </c>
      <c r="AH103">
        <f t="shared" si="114"/>
        <v>0</v>
      </c>
      <c r="AI103">
        <f t="shared" si="114"/>
        <v>0</v>
      </c>
      <c r="AJ103">
        <f t="shared" si="84"/>
        <v>0</v>
      </c>
      <c r="AK103">
        <v>1227.3800000000001</v>
      </c>
      <c r="AL103">
        <v>1227.3800000000001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2.76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194</v>
      </c>
      <c r="BM103">
        <v>460</v>
      </c>
      <c r="BN103">
        <v>7156650</v>
      </c>
      <c r="BO103" t="s">
        <v>192</v>
      </c>
      <c r="BP103">
        <v>1</v>
      </c>
      <c r="BQ103">
        <v>60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0</v>
      </c>
      <c r="CA103">
        <v>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85"/>
        <v>775.41</v>
      </c>
      <c r="CQ103">
        <f t="shared" si="86"/>
        <v>3387.5688</v>
      </c>
      <c r="CR103">
        <f t="shared" si="87"/>
        <v>0</v>
      </c>
      <c r="CS103">
        <f t="shared" si="88"/>
        <v>0</v>
      </c>
      <c r="CT103">
        <f t="shared" si="89"/>
        <v>0</v>
      </c>
      <c r="CU103">
        <f t="shared" si="90"/>
        <v>0</v>
      </c>
      <c r="CV103">
        <f t="shared" si="91"/>
        <v>0</v>
      </c>
      <c r="CW103">
        <f t="shared" si="92"/>
        <v>0</v>
      </c>
      <c r="CX103">
        <f t="shared" si="93"/>
        <v>0</v>
      </c>
      <c r="CY103">
        <f t="shared" si="94"/>
        <v>0</v>
      </c>
      <c r="CZ103">
        <f t="shared" si="95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100</v>
      </c>
      <c r="DO103">
        <v>64</v>
      </c>
      <c r="DP103">
        <v>1.0249999999999999</v>
      </c>
      <c r="DQ103">
        <v>1</v>
      </c>
      <c r="DU103">
        <v>1009</v>
      </c>
      <c r="DV103" t="s">
        <v>39</v>
      </c>
      <c r="DW103" t="s">
        <v>39</v>
      </c>
      <c r="DX103">
        <v>1000</v>
      </c>
      <c r="EE103">
        <v>21987812</v>
      </c>
      <c r="EF103">
        <v>60</v>
      </c>
      <c r="EG103" t="s">
        <v>184</v>
      </c>
      <c r="EH103">
        <v>0</v>
      </c>
      <c r="EI103" t="s">
        <v>3</v>
      </c>
      <c r="EJ103">
        <v>1</v>
      </c>
      <c r="EK103">
        <v>460</v>
      </c>
      <c r="EL103" t="s">
        <v>185</v>
      </c>
      <c r="EM103" t="s">
        <v>186</v>
      </c>
      <c r="EO103" t="s">
        <v>3</v>
      </c>
      <c r="EQ103">
        <v>0</v>
      </c>
      <c r="ER103">
        <v>1227.3800000000001</v>
      </c>
      <c r="ES103">
        <v>1227.3800000000001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96"/>
        <v>0</v>
      </c>
      <c r="FS103">
        <v>0</v>
      </c>
      <c r="FX103">
        <v>100</v>
      </c>
      <c r="FY103">
        <v>64</v>
      </c>
      <c r="GA103" t="s">
        <v>3</v>
      </c>
      <c r="GD103">
        <v>0</v>
      </c>
      <c r="GF103">
        <v>837574469</v>
      </c>
      <c r="GG103">
        <v>2</v>
      </c>
      <c r="GH103">
        <v>1</v>
      </c>
      <c r="GI103">
        <v>2</v>
      </c>
      <c r="GJ103">
        <v>0</v>
      </c>
      <c r="GK103">
        <f>ROUND(R103*(R12)/100,2)</f>
        <v>0</v>
      </c>
      <c r="GL103">
        <f t="shared" si="97"/>
        <v>0</v>
      </c>
      <c r="GM103">
        <f t="shared" si="98"/>
        <v>775.41</v>
      </c>
      <c r="GN103">
        <f t="shared" si="99"/>
        <v>775.41</v>
      </c>
      <c r="GO103">
        <f t="shared" si="100"/>
        <v>0</v>
      </c>
      <c r="GP103">
        <f t="shared" si="101"/>
        <v>0</v>
      </c>
      <c r="GR103">
        <v>0</v>
      </c>
      <c r="GS103">
        <v>0</v>
      </c>
      <c r="GT103">
        <v>0</v>
      </c>
      <c r="GU103" t="s">
        <v>3</v>
      </c>
      <c r="GV103">
        <f t="shared" si="102"/>
        <v>0</v>
      </c>
      <c r="GW103">
        <v>1</v>
      </c>
      <c r="GX103">
        <f t="shared" si="103"/>
        <v>0</v>
      </c>
      <c r="HA103">
        <v>0</v>
      </c>
      <c r="HB103">
        <v>0</v>
      </c>
      <c r="IK103">
        <v>0</v>
      </c>
    </row>
    <row r="104" spans="1:245" x14ac:dyDescent="0.2">
      <c r="A104">
        <v>17</v>
      </c>
      <c r="B104">
        <v>1</v>
      </c>
      <c r="E104" t="s">
        <v>195</v>
      </c>
      <c r="F104" t="s">
        <v>196</v>
      </c>
      <c r="G104" t="s">
        <v>197</v>
      </c>
      <c r="H104" t="s">
        <v>198</v>
      </c>
      <c r="I104">
        <v>0.91559999999999997</v>
      </c>
      <c r="J104">
        <v>0</v>
      </c>
      <c r="O104">
        <f t="shared" si="70"/>
        <v>633259.12</v>
      </c>
      <c r="P104">
        <f t="shared" si="71"/>
        <v>21539.23</v>
      </c>
      <c r="Q104">
        <f t="shared" si="72"/>
        <v>564.79999999999995</v>
      </c>
      <c r="R104">
        <f t="shared" si="73"/>
        <v>13.93</v>
      </c>
      <c r="S104">
        <f t="shared" si="74"/>
        <v>611155.09</v>
      </c>
      <c r="T104">
        <f t="shared" si="75"/>
        <v>0</v>
      </c>
      <c r="U104">
        <f t="shared" si="76"/>
        <v>2297.5150799999997</v>
      </c>
      <c r="V104">
        <f t="shared" si="77"/>
        <v>0</v>
      </c>
      <c r="W104">
        <f t="shared" si="78"/>
        <v>0</v>
      </c>
      <c r="X104">
        <f t="shared" si="79"/>
        <v>525593.38</v>
      </c>
      <c r="Y104">
        <f t="shared" si="80"/>
        <v>268908.24</v>
      </c>
      <c r="AA104">
        <v>42145827</v>
      </c>
      <c r="AB104">
        <f t="shared" si="81"/>
        <v>40057.5645</v>
      </c>
      <c r="AC104">
        <f t="shared" si="82"/>
        <v>3960.39</v>
      </c>
      <c r="AD104">
        <f>ROUND(((ET104*1.25)),6)</f>
        <v>113.8125</v>
      </c>
      <c r="AE104">
        <f>ROUND(((EU104*1.25)),6)</f>
        <v>15.2125</v>
      </c>
      <c r="AF104">
        <f>ROUND(((EV104*1.15)),6)</f>
        <v>35983.362000000001</v>
      </c>
      <c r="AG104">
        <f t="shared" si="83"/>
        <v>0</v>
      </c>
      <c r="AH104">
        <f>((EW104*1.15))</f>
        <v>2509.2999999999997</v>
      </c>
      <c r="AI104">
        <f>((EX104*1.25))</f>
        <v>0</v>
      </c>
      <c r="AJ104">
        <f t="shared" si="84"/>
        <v>0</v>
      </c>
      <c r="AK104">
        <v>35341.32</v>
      </c>
      <c r="AL104">
        <v>3960.39</v>
      </c>
      <c r="AM104">
        <v>91.05</v>
      </c>
      <c r="AN104">
        <v>12.17</v>
      </c>
      <c r="AO104">
        <v>31289.88</v>
      </c>
      <c r="AP104">
        <v>0</v>
      </c>
      <c r="AQ104">
        <v>2182</v>
      </c>
      <c r="AR104">
        <v>0</v>
      </c>
      <c r="AS104">
        <v>0</v>
      </c>
      <c r="AT104">
        <v>86</v>
      </c>
      <c r="AU104">
        <v>44</v>
      </c>
      <c r="AV104">
        <v>1</v>
      </c>
      <c r="AW104">
        <v>1</v>
      </c>
      <c r="AZ104">
        <v>1</v>
      </c>
      <c r="BA104">
        <v>18.55</v>
      </c>
      <c r="BB104">
        <v>5.42</v>
      </c>
      <c r="BC104">
        <v>5.94</v>
      </c>
      <c r="BD104" t="s">
        <v>3</v>
      </c>
      <c r="BE104" t="s">
        <v>3</v>
      </c>
      <c r="BF104" t="s">
        <v>3</v>
      </c>
      <c r="BG104" t="s">
        <v>3</v>
      </c>
      <c r="BH104">
        <v>0</v>
      </c>
      <c r="BI104">
        <v>1</v>
      </c>
      <c r="BJ104" t="s">
        <v>199</v>
      </c>
      <c r="BM104">
        <v>110</v>
      </c>
      <c r="BN104">
        <v>7156650</v>
      </c>
      <c r="BO104" t="s">
        <v>196</v>
      </c>
      <c r="BP104">
        <v>1</v>
      </c>
      <c r="BQ104">
        <v>30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86</v>
      </c>
      <c r="CA104">
        <v>44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85"/>
        <v>633259.12</v>
      </c>
      <c r="CQ104">
        <f t="shared" si="86"/>
        <v>23524.7166</v>
      </c>
      <c r="CR104">
        <f t="shared" si="87"/>
        <v>616.86374999999998</v>
      </c>
      <c r="CS104">
        <f t="shared" si="88"/>
        <v>15.2125</v>
      </c>
      <c r="CT104">
        <f t="shared" si="89"/>
        <v>667491.36510000005</v>
      </c>
      <c r="CU104">
        <f t="shared" si="90"/>
        <v>0</v>
      </c>
      <c r="CV104">
        <f t="shared" si="91"/>
        <v>2509.2999999999997</v>
      </c>
      <c r="CW104">
        <f t="shared" si="92"/>
        <v>0</v>
      </c>
      <c r="CX104">
        <f t="shared" si="93"/>
        <v>0</v>
      </c>
      <c r="CY104">
        <f t="shared" si="94"/>
        <v>525593.3774</v>
      </c>
      <c r="CZ104">
        <f t="shared" si="95"/>
        <v>268908.23959999997</v>
      </c>
      <c r="DC104" t="s">
        <v>3</v>
      </c>
      <c r="DD104" t="s">
        <v>3</v>
      </c>
      <c r="DE104" t="s">
        <v>11</v>
      </c>
      <c r="DF104" t="s">
        <v>11</v>
      </c>
      <c r="DG104" t="s">
        <v>12</v>
      </c>
      <c r="DH104" t="s">
        <v>3</v>
      </c>
      <c r="DI104" t="s">
        <v>12</v>
      </c>
      <c r="DJ104" t="s">
        <v>11</v>
      </c>
      <c r="DK104" t="s">
        <v>3</v>
      </c>
      <c r="DL104" t="s">
        <v>3</v>
      </c>
      <c r="DM104" t="s">
        <v>3</v>
      </c>
      <c r="DN104">
        <v>100</v>
      </c>
      <c r="DO104">
        <v>64</v>
      </c>
      <c r="DP104">
        <v>1.0469999999999999</v>
      </c>
      <c r="DQ104">
        <v>1.0029999999999999</v>
      </c>
      <c r="DU104">
        <v>1013</v>
      </c>
      <c r="DV104" t="s">
        <v>198</v>
      </c>
      <c r="DW104" t="s">
        <v>198</v>
      </c>
      <c r="DX104">
        <v>1</v>
      </c>
      <c r="EE104">
        <v>21987462</v>
      </c>
      <c r="EF104">
        <v>30</v>
      </c>
      <c r="EG104" t="s">
        <v>22</v>
      </c>
      <c r="EH104">
        <v>0</v>
      </c>
      <c r="EI104" t="s">
        <v>3</v>
      </c>
      <c r="EJ104">
        <v>1</v>
      </c>
      <c r="EK104">
        <v>110</v>
      </c>
      <c r="EL104" t="s">
        <v>200</v>
      </c>
      <c r="EM104" t="s">
        <v>201</v>
      </c>
      <c r="EO104" t="s">
        <v>3</v>
      </c>
      <c r="EQ104">
        <v>131072</v>
      </c>
      <c r="ER104">
        <v>35341.32</v>
      </c>
      <c r="ES104">
        <v>3960.39</v>
      </c>
      <c r="ET104">
        <v>91.05</v>
      </c>
      <c r="EU104">
        <v>12.17</v>
      </c>
      <c r="EV104">
        <v>31289.88</v>
      </c>
      <c r="EW104">
        <v>2182</v>
      </c>
      <c r="EX104">
        <v>0</v>
      </c>
      <c r="EY104">
        <v>0</v>
      </c>
      <c r="FQ104">
        <v>0</v>
      </c>
      <c r="FR104">
        <f t="shared" si="96"/>
        <v>0</v>
      </c>
      <c r="FS104">
        <v>0</v>
      </c>
      <c r="FX104">
        <v>100</v>
      </c>
      <c r="FY104">
        <v>64</v>
      </c>
      <c r="GA104" t="s">
        <v>3</v>
      </c>
      <c r="GD104">
        <v>0</v>
      </c>
      <c r="GF104">
        <v>370175777</v>
      </c>
      <c r="GG104">
        <v>2</v>
      </c>
      <c r="GH104">
        <v>1</v>
      </c>
      <c r="GI104">
        <v>2</v>
      </c>
      <c r="GJ104">
        <v>0</v>
      </c>
      <c r="GK104">
        <f>ROUND(R104*(R12)/100,2)</f>
        <v>23.26</v>
      </c>
      <c r="GL104">
        <f t="shared" si="97"/>
        <v>0</v>
      </c>
      <c r="GM104">
        <f t="shared" si="98"/>
        <v>1427784</v>
      </c>
      <c r="GN104">
        <f t="shared" si="99"/>
        <v>1427784</v>
      </c>
      <c r="GO104">
        <f t="shared" si="100"/>
        <v>0</v>
      </c>
      <c r="GP104">
        <f t="shared" si="101"/>
        <v>0</v>
      </c>
      <c r="GR104">
        <v>0</v>
      </c>
      <c r="GS104">
        <v>0</v>
      </c>
      <c r="GT104">
        <v>0</v>
      </c>
      <c r="GU104" t="s">
        <v>3</v>
      </c>
      <c r="GV104">
        <f t="shared" si="102"/>
        <v>0</v>
      </c>
      <c r="GW104">
        <v>1</v>
      </c>
      <c r="GX104">
        <f t="shared" si="103"/>
        <v>0</v>
      </c>
      <c r="HA104">
        <v>0</v>
      </c>
      <c r="HB104">
        <v>0</v>
      </c>
      <c r="IK104">
        <v>0</v>
      </c>
    </row>
    <row r="105" spans="1:245" x14ac:dyDescent="0.2">
      <c r="A105">
        <v>18</v>
      </c>
      <c r="B105">
        <v>1</v>
      </c>
      <c r="E105" t="s">
        <v>202</v>
      </c>
      <c r="F105" t="s">
        <v>203</v>
      </c>
      <c r="G105" t="s">
        <v>204</v>
      </c>
      <c r="H105" t="s">
        <v>205</v>
      </c>
      <c r="I105">
        <f>I104*J105</f>
        <v>0.91559999999999997</v>
      </c>
      <c r="J105">
        <v>1</v>
      </c>
      <c r="O105">
        <f t="shared" si="70"/>
        <v>21294.400000000001</v>
      </c>
      <c r="P105">
        <f t="shared" si="71"/>
        <v>21294.400000000001</v>
      </c>
      <c r="Q105">
        <f t="shared" si="72"/>
        <v>0</v>
      </c>
      <c r="R105">
        <f t="shared" si="73"/>
        <v>0</v>
      </c>
      <c r="S105">
        <f t="shared" si="74"/>
        <v>0</v>
      </c>
      <c r="T105">
        <f t="shared" si="75"/>
        <v>0</v>
      </c>
      <c r="U105">
        <f t="shared" si="76"/>
        <v>0</v>
      </c>
      <c r="V105">
        <f t="shared" si="77"/>
        <v>0</v>
      </c>
      <c r="W105">
        <f t="shared" si="78"/>
        <v>0</v>
      </c>
      <c r="X105">
        <f t="shared" si="79"/>
        <v>0</v>
      </c>
      <c r="Y105">
        <f t="shared" si="80"/>
        <v>0</v>
      </c>
      <c r="AA105">
        <v>42145827</v>
      </c>
      <c r="AB105">
        <f t="shared" si="81"/>
        <v>20765.46</v>
      </c>
      <c r="AC105">
        <f t="shared" si="82"/>
        <v>20765.46</v>
      </c>
      <c r="AD105">
        <f t="shared" ref="AD105:AF106" si="115">ROUND((ET105),6)</f>
        <v>0</v>
      </c>
      <c r="AE105">
        <f t="shared" si="115"/>
        <v>0</v>
      </c>
      <c r="AF105">
        <f t="shared" si="115"/>
        <v>0</v>
      </c>
      <c r="AG105">
        <f t="shared" si="83"/>
        <v>0</v>
      </c>
      <c r="AH105">
        <f>(EW105)</f>
        <v>0</v>
      </c>
      <c r="AI105">
        <f>(EX105)</f>
        <v>0</v>
      </c>
      <c r="AJ105">
        <f t="shared" si="84"/>
        <v>0</v>
      </c>
      <c r="AK105">
        <v>20765.46</v>
      </c>
      <c r="AL105">
        <v>20765.46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1.1200000000000001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206</v>
      </c>
      <c r="BM105">
        <v>110</v>
      </c>
      <c r="BN105">
        <v>7156650</v>
      </c>
      <c r="BO105" t="s">
        <v>203</v>
      </c>
      <c r="BP105">
        <v>1</v>
      </c>
      <c r="BQ105">
        <v>30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0</v>
      </c>
      <c r="CA105">
        <v>0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85"/>
        <v>21294.400000000001</v>
      </c>
      <c r="CQ105">
        <f t="shared" si="86"/>
        <v>23257.315200000001</v>
      </c>
      <c r="CR105">
        <f t="shared" si="87"/>
        <v>0</v>
      </c>
      <c r="CS105">
        <f t="shared" si="88"/>
        <v>0</v>
      </c>
      <c r="CT105">
        <f t="shared" si="89"/>
        <v>0</v>
      </c>
      <c r="CU105">
        <f t="shared" si="90"/>
        <v>0</v>
      </c>
      <c r="CV105">
        <f t="shared" si="91"/>
        <v>0</v>
      </c>
      <c r="CW105">
        <f t="shared" si="92"/>
        <v>0</v>
      </c>
      <c r="CX105">
        <f t="shared" si="93"/>
        <v>0</v>
      </c>
      <c r="CY105">
        <f t="shared" si="94"/>
        <v>0</v>
      </c>
      <c r="CZ105">
        <f t="shared" si="95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100</v>
      </c>
      <c r="DO105">
        <v>64</v>
      </c>
      <c r="DP105">
        <v>1.0469999999999999</v>
      </c>
      <c r="DQ105">
        <v>1.0029999999999999</v>
      </c>
      <c r="DU105">
        <v>1010</v>
      </c>
      <c r="DV105" t="s">
        <v>205</v>
      </c>
      <c r="DW105" t="s">
        <v>205</v>
      </c>
      <c r="DX105">
        <v>1</v>
      </c>
      <c r="EE105">
        <v>21987462</v>
      </c>
      <c r="EF105">
        <v>30</v>
      </c>
      <c r="EG105" t="s">
        <v>22</v>
      </c>
      <c r="EH105">
        <v>0</v>
      </c>
      <c r="EI105" t="s">
        <v>3</v>
      </c>
      <c r="EJ105">
        <v>1</v>
      </c>
      <c r="EK105">
        <v>110</v>
      </c>
      <c r="EL105" t="s">
        <v>200</v>
      </c>
      <c r="EM105" t="s">
        <v>201</v>
      </c>
      <c r="EO105" t="s">
        <v>3</v>
      </c>
      <c r="EQ105">
        <v>0</v>
      </c>
      <c r="ER105">
        <v>20765.46</v>
      </c>
      <c r="ES105">
        <v>20765.46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96"/>
        <v>0</v>
      </c>
      <c r="FS105">
        <v>0</v>
      </c>
      <c r="FX105">
        <v>100</v>
      </c>
      <c r="FY105">
        <v>64</v>
      </c>
      <c r="GA105" t="s">
        <v>3</v>
      </c>
      <c r="GD105">
        <v>0</v>
      </c>
      <c r="GF105">
        <v>963246794</v>
      </c>
      <c r="GG105">
        <v>2</v>
      </c>
      <c r="GH105">
        <v>1</v>
      </c>
      <c r="GI105">
        <v>2</v>
      </c>
      <c r="GJ105">
        <v>0</v>
      </c>
      <c r="GK105">
        <f>ROUND(R105*(R12)/100,2)</f>
        <v>0</v>
      </c>
      <c r="GL105">
        <f t="shared" si="97"/>
        <v>0</v>
      </c>
      <c r="GM105">
        <f t="shared" si="98"/>
        <v>21294.400000000001</v>
      </c>
      <c r="GN105">
        <f t="shared" si="99"/>
        <v>21294.400000000001</v>
      </c>
      <c r="GO105">
        <f t="shared" si="100"/>
        <v>0</v>
      </c>
      <c r="GP105">
        <f t="shared" si="101"/>
        <v>0</v>
      </c>
      <c r="GR105">
        <v>0</v>
      </c>
      <c r="GS105">
        <v>0</v>
      </c>
      <c r="GT105">
        <v>0</v>
      </c>
      <c r="GU105" t="s">
        <v>3</v>
      </c>
      <c r="GV105">
        <f t="shared" si="102"/>
        <v>0</v>
      </c>
      <c r="GW105">
        <v>1</v>
      </c>
      <c r="GX105">
        <f t="shared" si="103"/>
        <v>0</v>
      </c>
      <c r="HA105">
        <v>0</v>
      </c>
      <c r="HB105">
        <v>0</v>
      </c>
      <c r="IK105">
        <v>0</v>
      </c>
    </row>
    <row r="106" spans="1:245" x14ac:dyDescent="0.2">
      <c r="A106">
        <v>18</v>
      </c>
      <c r="B106">
        <v>1</v>
      </c>
      <c r="E106" t="s">
        <v>207</v>
      </c>
      <c r="F106" t="s">
        <v>208</v>
      </c>
      <c r="G106" t="s">
        <v>209</v>
      </c>
      <c r="H106" t="s">
        <v>28</v>
      </c>
      <c r="I106">
        <f>I104*J106</f>
        <v>91.56</v>
      </c>
      <c r="J106">
        <v>100</v>
      </c>
      <c r="O106">
        <f t="shared" si="70"/>
        <v>381288.57</v>
      </c>
      <c r="P106">
        <f t="shared" si="71"/>
        <v>381288.57</v>
      </c>
      <c r="Q106">
        <f t="shared" si="72"/>
        <v>0</v>
      </c>
      <c r="R106">
        <f t="shared" si="73"/>
        <v>0</v>
      </c>
      <c r="S106">
        <f t="shared" si="74"/>
        <v>0</v>
      </c>
      <c r="T106">
        <f t="shared" si="75"/>
        <v>0</v>
      </c>
      <c r="U106">
        <f t="shared" si="76"/>
        <v>0</v>
      </c>
      <c r="V106">
        <f t="shared" si="77"/>
        <v>0</v>
      </c>
      <c r="W106">
        <f t="shared" si="78"/>
        <v>0</v>
      </c>
      <c r="X106">
        <f t="shared" si="79"/>
        <v>0</v>
      </c>
      <c r="Y106">
        <f t="shared" si="80"/>
        <v>0</v>
      </c>
      <c r="AA106">
        <v>42145827</v>
      </c>
      <c r="AB106">
        <f t="shared" si="81"/>
        <v>2300.75</v>
      </c>
      <c r="AC106">
        <f t="shared" si="82"/>
        <v>2300.75</v>
      </c>
      <c r="AD106">
        <f t="shared" si="115"/>
        <v>0</v>
      </c>
      <c r="AE106">
        <f t="shared" si="115"/>
        <v>0</v>
      </c>
      <c r="AF106">
        <f t="shared" si="115"/>
        <v>0</v>
      </c>
      <c r="AG106">
        <f t="shared" si="83"/>
        <v>0</v>
      </c>
      <c r="AH106">
        <f>(EW106)</f>
        <v>0</v>
      </c>
      <c r="AI106">
        <f>(EX106)</f>
        <v>0</v>
      </c>
      <c r="AJ106">
        <f t="shared" si="84"/>
        <v>0</v>
      </c>
      <c r="AK106">
        <v>2300.75</v>
      </c>
      <c r="AL106">
        <v>2300.75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1</v>
      </c>
      <c r="AW106">
        <v>1</v>
      </c>
      <c r="AZ106">
        <v>1</v>
      </c>
      <c r="BA106">
        <v>1</v>
      </c>
      <c r="BB106">
        <v>1</v>
      </c>
      <c r="BC106">
        <v>1.81</v>
      </c>
      <c r="BD106" t="s">
        <v>3</v>
      </c>
      <c r="BE106" t="s">
        <v>3</v>
      </c>
      <c r="BF106" t="s">
        <v>3</v>
      </c>
      <c r="BG106" t="s">
        <v>3</v>
      </c>
      <c r="BH106">
        <v>3</v>
      </c>
      <c r="BI106">
        <v>1</v>
      </c>
      <c r="BJ106" t="s">
        <v>210</v>
      </c>
      <c r="BM106">
        <v>110</v>
      </c>
      <c r="BN106">
        <v>7156650</v>
      </c>
      <c r="BO106" t="s">
        <v>208</v>
      </c>
      <c r="BP106">
        <v>1</v>
      </c>
      <c r="BQ106">
        <v>30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0</v>
      </c>
      <c r="CA106">
        <v>0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85"/>
        <v>381288.57</v>
      </c>
      <c r="CQ106">
        <f t="shared" si="86"/>
        <v>4164.3575000000001</v>
      </c>
      <c r="CR106">
        <f t="shared" si="87"/>
        <v>0</v>
      </c>
      <c r="CS106">
        <f t="shared" si="88"/>
        <v>0</v>
      </c>
      <c r="CT106">
        <f t="shared" si="89"/>
        <v>0</v>
      </c>
      <c r="CU106">
        <f t="shared" si="90"/>
        <v>0</v>
      </c>
      <c r="CV106">
        <f t="shared" si="91"/>
        <v>0</v>
      </c>
      <c r="CW106">
        <f t="shared" si="92"/>
        <v>0</v>
      </c>
      <c r="CX106">
        <f t="shared" si="93"/>
        <v>0</v>
      </c>
      <c r="CY106">
        <f t="shared" si="94"/>
        <v>0</v>
      </c>
      <c r="CZ106">
        <f t="shared" si="95"/>
        <v>0</v>
      </c>
      <c r="DC106" t="s">
        <v>3</v>
      </c>
      <c r="DD106" t="s">
        <v>3</v>
      </c>
      <c r="DE106" t="s">
        <v>3</v>
      </c>
      <c r="DF106" t="s">
        <v>3</v>
      </c>
      <c r="DG106" t="s">
        <v>3</v>
      </c>
      <c r="DH106" t="s">
        <v>3</v>
      </c>
      <c r="DI106" t="s">
        <v>3</v>
      </c>
      <c r="DJ106" t="s">
        <v>3</v>
      </c>
      <c r="DK106" t="s">
        <v>3</v>
      </c>
      <c r="DL106" t="s">
        <v>3</v>
      </c>
      <c r="DM106" t="s">
        <v>3</v>
      </c>
      <c r="DN106">
        <v>100</v>
      </c>
      <c r="DO106">
        <v>64</v>
      </c>
      <c r="DP106">
        <v>1.0469999999999999</v>
      </c>
      <c r="DQ106">
        <v>1.0029999999999999</v>
      </c>
      <c r="DU106">
        <v>1005</v>
      </c>
      <c r="DV106" t="s">
        <v>28</v>
      </c>
      <c r="DW106" t="s">
        <v>28</v>
      </c>
      <c r="DX106">
        <v>1</v>
      </c>
      <c r="EE106">
        <v>21987462</v>
      </c>
      <c r="EF106">
        <v>30</v>
      </c>
      <c r="EG106" t="s">
        <v>22</v>
      </c>
      <c r="EH106">
        <v>0</v>
      </c>
      <c r="EI106" t="s">
        <v>3</v>
      </c>
      <c r="EJ106">
        <v>1</v>
      </c>
      <c r="EK106">
        <v>110</v>
      </c>
      <c r="EL106" t="s">
        <v>200</v>
      </c>
      <c r="EM106" t="s">
        <v>201</v>
      </c>
      <c r="EO106" t="s">
        <v>3</v>
      </c>
      <c r="EQ106">
        <v>0</v>
      </c>
      <c r="ER106">
        <v>2300.75</v>
      </c>
      <c r="ES106">
        <v>2300.75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96"/>
        <v>0</v>
      </c>
      <c r="FS106">
        <v>0</v>
      </c>
      <c r="FX106">
        <v>100</v>
      </c>
      <c r="FY106">
        <v>64</v>
      </c>
      <c r="GA106" t="s">
        <v>3</v>
      </c>
      <c r="GD106">
        <v>0</v>
      </c>
      <c r="GF106">
        <v>2145382518</v>
      </c>
      <c r="GG106">
        <v>2</v>
      </c>
      <c r="GH106">
        <v>1</v>
      </c>
      <c r="GI106">
        <v>2</v>
      </c>
      <c r="GJ106">
        <v>0</v>
      </c>
      <c r="GK106">
        <f>ROUND(R106*(R12)/100,2)</f>
        <v>0</v>
      </c>
      <c r="GL106">
        <f t="shared" si="97"/>
        <v>0</v>
      </c>
      <c r="GM106">
        <f t="shared" si="98"/>
        <v>381288.57</v>
      </c>
      <c r="GN106">
        <f t="shared" si="99"/>
        <v>381288.57</v>
      </c>
      <c r="GO106">
        <f t="shared" si="100"/>
        <v>0</v>
      </c>
      <c r="GP106">
        <f t="shared" si="101"/>
        <v>0</v>
      </c>
      <c r="GR106">
        <v>0</v>
      </c>
      <c r="GS106">
        <v>0</v>
      </c>
      <c r="GT106">
        <v>0</v>
      </c>
      <c r="GU106" t="s">
        <v>3</v>
      </c>
      <c r="GV106">
        <f t="shared" si="102"/>
        <v>0</v>
      </c>
      <c r="GW106">
        <v>1</v>
      </c>
      <c r="GX106">
        <f t="shared" si="103"/>
        <v>0</v>
      </c>
      <c r="HA106">
        <v>0</v>
      </c>
      <c r="HB106">
        <v>0</v>
      </c>
      <c r="IK106">
        <v>0</v>
      </c>
    </row>
    <row r="108" spans="1:245" x14ac:dyDescent="0.2">
      <c r="A108" s="2">
        <v>51</v>
      </c>
      <c r="B108" s="2">
        <f>B70</f>
        <v>1</v>
      </c>
      <c r="C108" s="2">
        <f>A70</f>
        <v>5</v>
      </c>
      <c r="D108" s="2">
        <f>ROW(A70)</f>
        <v>70</v>
      </c>
      <c r="E108" s="2"/>
      <c r="F108" s="2" t="str">
        <f>IF(F70&lt;&gt;"",F70,"")</f>
        <v>Новый подраздел</v>
      </c>
      <c r="G108" s="2" t="str">
        <f>IF(G70&lt;&gt;"",G70,"")</f>
        <v>Стены 1 этаж</v>
      </c>
      <c r="H108" s="2">
        <v>0</v>
      </c>
      <c r="I108" s="2"/>
      <c r="J108" s="2"/>
      <c r="K108" s="2"/>
      <c r="L108" s="2"/>
      <c r="M108" s="2"/>
      <c r="N108" s="2"/>
      <c r="O108" s="2">
        <f t="shared" ref="O108:T108" si="116">ROUND(AB108,2)</f>
        <v>4474499.88</v>
      </c>
      <c r="P108" s="2">
        <f t="shared" si="116"/>
        <v>2604029.7000000002</v>
      </c>
      <c r="Q108" s="2">
        <f t="shared" si="116"/>
        <v>43425.3</v>
      </c>
      <c r="R108" s="2">
        <f t="shared" si="116"/>
        <v>1150.58</v>
      </c>
      <c r="S108" s="2">
        <f t="shared" si="116"/>
        <v>1827044.88</v>
      </c>
      <c r="T108" s="2">
        <f t="shared" si="116"/>
        <v>0</v>
      </c>
      <c r="U108" s="2">
        <f>AH108</f>
        <v>7979.2953909999997</v>
      </c>
      <c r="V108" s="2">
        <f>AI108</f>
        <v>0</v>
      </c>
      <c r="W108" s="2">
        <f>ROUND(AJ108,2)</f>
        <v>0</v>
      </c>
      <c r="X108" s="2">
        <f>ROUND(AK108,2)</f>
        <v>1571258.6</v>
      </c>
      <c r="Y108" s="2">
        <f>ROUND(AL108,2)</f>
        <v>803899.74</v>
      </c>
      <c r="Z108" s="2"/>
      <c r="AA108" s="2"/>
      <c r="AB108" s="2">
        <f>ROUND(SUMIF(AA74:AA106,"=42145827",O74:O106),2)</f>
        <v>4474499.88</v>
      </c>
      <c r="AC108" s="2">
        <f>ROUND(SUMIF(AA74:AA106,"=42145827",P74:P106),2)</f>
        <v>2604029.7000000002</v>
      </c>
      <c r="AD108" s="2">
        <f>ROUND(SUMIF(AA74:AA106,"=42145827",Q74:Q106),2)</f>
        <v>43425.3</v>
      </c>
      <c r="AE108" s="2">
        <f>ROUND(SUMIF(AA74:AA106,"=42145827",R74:R106),2)</f>
        <v>1150.58</v>
      </c>
      <c r="AF108" s="2">
        <f>ROUND(SUMIF(AA74:AA106,"=42145827",S74:S106),2)</f>
        <v>1827044.88</v>
      </c>
      <c r="AG108" s="2">
        <f>ROUND(SUMIF(AA74:AA106,"=42145827",T74:T106),2)</f>
        <v>0</v>
      </c>
      <c r="AH108" s="2">
        <f>SUMIF(AA74:AA106,"=42145827",U74:U106)</f>
        <v>7979.2953909999997</v>
      </c>
      <c r="AI108" s="2">
        <f>SUMIF(AA74:AA106,"=42145827",V74:V106)</f>
        <v>0</v>
      </c>
      <c r="AJ108" s="2">
        <f>ROUND(SUMIF(AA74:AA106,"=42145827",W74:W106),2)</f>
        <v>0</v>
      </c>
      <c r="AK108" s="2">
        <f>ROUND(SUMIF(AA74:AA106,"=42145827",X74:X106),2)</f>
        <v>1571258.6</v>
      </c>
      <c r="AL108" s="2">
        <f>ROUND(SUMIF(AA74:AA106,"=42145827",Y74:Y106),2)</f>
        <v>803899.74</v>
      </c>
      <c r="AM108" s="2"/>
      <c r="AN108" s="2"/>
      <c r="AO108" s="2">
        <f t="shared" ref="AO108:BC108" si="117">ROUND(BX108,2)</f>
        <v>0</v>
      </c>
      <c r="AP108" s="2">
        <f t="shared" si="117"/>
        <v>0</v>
      </c>
      <c r="AQ108" s="2">
        <f t="shared" si="117"/>
        <v>0</v>
      </c>
      <c r="AR108" s="2">
        <f t="shared" si="117"/>
        <v>6851579.6900000004</v>
      </c>
      <c r="AS108" s="2">
        <f t="shared" si="117"/>
        <v>6851579.6900000004</v>
      </c>
      <c r="AT108" s="2">
        <f t="shared" si="117"/>
        <v>0</v>
      </c>
      <c r="AU108" s="2">
        <f t="shared" si="117"/>
        <v>0</v>
      </c>
      <c r="AV108" s="2">
        <f t="shared" si="117"/>
        <v>2604029.7000000002</v>
      </c>
      <c r="AW108" s="2">
        <f t="shared" si="117"/>
        <v>2604029.7000000002</v>
      </c>
      <c r="AX108" s="2">
        <f t="shared" si="117"/>
        <v>0</v>
      </c>
      <c r="AY108" s="2">
        <f t="shared" si="117"/>
        <v>2604029.7000000002</v>
      </c>
      <c r="AZ108" s="2">
        <f t="shared" si="117"/>
        <v>0</v>
      </c>
      <c r="BA108" s="2">
        <f t="shared" si="117"/>
        <v>0</v>
      </c>
      <c r="BB108" s="2">
        <f t="shared" si="117"/>
        <v>0</v>
      </c>
      <c r="BC108" s="2">
        <f t="shared" si="117"/>
        <v>0</v>
      </c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>
        <f>ROUND(SUMIF(AA74:AA106,"=42145827",FQ74:FQ106),2)</f>
        <v>0</v>
      </c>
      <c r="BY108" s="2">
        <f>ROUND(SUMIF(AA74:AA106,"=42145827",FR74:FR106),2)</f>
        <v>0</v>
      </c>
      <c r="BZ108" s="2">
        <f>ROUND(SUMIF(AA74:AA106,"=42145827",GL74:GL106),2)</f>
        <v>0</v>
      </c>
      <c r="CA108" s="2">
        <f>ROUND(SUMIF(AA74:AA106,"=42145827",GM74:GM106),2)</f>
        <v>6851579.6900000004</v>
      </c>
      <c r="CB108" s="2">
        <f>ROUND(SUMIF(AA74:AA106,"=42145827",GN74:GN106),2)</f>
        <v>6851579.6900000004</v>
      </c>
      <c r="CC108" s="2">
        <f>ROUND(SUMIF(AA74:AA106,"=42145827",GO74:GO106),2)</f>
        <v>0</v>
      </c>
      <c r="CD108" s="2">
        <f>ROUND(SUMIF(AA74:AA106,"=42145827",GP74:GP106),2)</f>
        <v>0</v>
      </c>
      <c r="CE108" s="2">
        <f>AC108-BX108</f>
        <v>2604029.7000000002</v>
      </c>
      <c r="CF108" s="2">
        <f>AC108-BY108</f>
        <v>2604029.7000000002</v>
      </c>
      <c r="CG108" s="2">
        <f>BX108-BZ108</f>
        <v>0</v>
      </c>
      <c r="CH108" s="2">
        <f>AC108-BX108-BY108+BZ108</f>
        <v>2604029.7000000002</v>
      </c>
      <c r="CI108" s="2">
        <f>BY108-BZ108</f>
        <v>0</v>
      </c>
      <c r="CJ108" s="2">
        <f>ROUND(SUMIF(AA74:AA106,"=42145827",GX74:GX106),2)</f>
        <v>0</v>
      </c>
      <c r="CK108" s="2">
        <f>ROUND(SUMIF(AA74:AA106,"=42145827",GY74:GY106),2)</f>
        <v>0</v>
      </c>
      <c r="CL108" s="2">
        <f>ROUND(SUMIF(AA74:AA106,"=42145827",GZ74:GZ106),2)</f>
        <v>0</v>
      </c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>
        <v>0</v>
      </c>
    </row>
    <row r="110" spans="1:245" x14ac:dyDescent="0.2">
      <c r="A110" s="4">
        <v>50</v>
      </c>
      <c r="B110" s="4">
        <v>0</v>
      </c>
      <c r="C110" s="4">
        <v>0</v>
      </c>
      <c r="D110" s="4">
        <v>1</v>
      </c>
      <c r="E110" s="4">
        <v>201</v>
      </c>
      <c r="F110" s="4">
        <f>ROUND(Source!O108,O110)</f>
        <v>4474499.88</v>
      </c>
      <c r="G110" s="4" t="s">
        <v>49</v>
      </c>
      <c r="H110" s="4" t="s">
        <v>50</v>
      </c>
      <c r="I110" s="4"/>
      <c r="J110" s="4"/>
      <c r="K110" s="4">
        <v>201</v>
      </c>
      <c r="L110" s="4">
        <v>1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45" x14ac:dyDescent="0.2">
      <c r="A111" s="4">
        <v>50</v>
      </c>
      <c r="B111" s="4">
        <v>0</v>
      </c>
      <c r="C111" s="4">
        <v>0</v>
      </c>
      <c r="D111" s="4">
        <v>1</v>
      </c>
      <c r="E111" s="4">
        <v>202</v>
      </c>
      <c r="F111" s="4">
        <f>ROUND(Source!P108,O111)</f>
        <v>2604029.7000000002</v>
      </c>
      <c r="G111" s="4" t="s">
        <v>51</v>
      </c>
      <c r="H111" s="4" t="s">
        <v>52</v>
      </c>
      <c r="I111" s="4"/>
      <c r="J111" s="4"/>
      <c r="K111" s="4">
        <v>202</v>
      </c>
      <c r="L111" s="4">
        <v>2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45" x14ac:dyDescent="0.2">
      <c r="A112" s="4">
        <v>50</v>
      </c>
      <c r="B112" s="4">
        <v>0</v>
      </c>
      <c r="C112" s="4">
        <v>0</v>
      </c>
      <c r="D112" s="4">
        <v>1</v>
      </c>
      <c r="E112" s="4">
        <v>222</v>
      </c>
      <c r="F112" s="4">
        <f>ROUND(Source!AO108,O112)</f>
        <v>0</v>
      </c>
      <c r="G112" s="4" t="s">
        <v>53</v>
      </c>
      <c r="H112" s="4" t="s">
        <v>54</v>
      </c>
      <c r="I112" s="4"/>
      <c r="J112" s="4"/>
      <c r="K112" s="4">
        <v>222</v>
      </c>
      <c r="L112" s="4">
        <v>3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225</v>
      </c>
      <c r="F113" s="4">
        <f>ROUND(Source!AV108,O113)</f>
        <v>2604029.7000000002</v>
      </c>
      <c r="G113" s="4" t="s">
        <v>55</v>
      </c>
      <c r="H113" s="4" t="s">
        <v>56</v>
      </c>
      <c r="I113" s="4"/>
      <c r="J113" s="4"/>
      <c r="K113" s="4">
        <v>225</v>
      </c>
      <c r="L113" s="4">
        <v>4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226</v>
      </c>
      <c r="F114" s="4">
        <f>ROUND(Source!AW108,O114)</f>
        <v>2604029.7000000002</v>
      </c>
      <c r="G114" s="4" t="s">
        <v>57</v>
      </c>
      <c r="H114" s="4" t="s">
        <v>58</v>
      </c>
      <c r="I114" s="4"/>
      <c r="J114" s="4"/>
      <c r="K114" s="4">
        <v>226</v>
      </c>
      <c r="L114" s="4">
        <v>5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227</v>
      </c>
      <c r="F115" s="4">
        <f>ROUND(Source!AX108,O115)</f>
        <v>0</v>
      </c>
      <c r="G115" s="4" t="s">
        <v>59</v>
      </c>
      <c r="H115" s="4" t="s">
        <v>60</v>
      </c>
      <c r="I115" s="4"/>
      <c r="J115" s="4"/>
      <c r="K115" s="4">
        <v>227</v>
      </c>
      <c r="L115" s="4">
        <v>6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228</v>
      </c>
      <c r="F116" s="4">
        <f>ROUND(Source!AY108,O116)</f>
        <v>2604029.7000000002</v>
      </c>
      <c r="G116" s="4" t="s">
        <v>61</v>
      </c>
      <c r="H116" s="4" t="s">
        <v>62</v>
      </c>
      <c r="I116" s="4"/>
      <c r="J116" s="4"/>
      <c r="K116" s="4">
        <v>228</v>
      </c>
      <c r="L116" s="4">
        <v>7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216</v>
      </c>
      <c r="F117" s="4">
        <f>ROUND(Source!AP108,O117)</f>
        <v>0</v>
      </c>
      <c r="G117" s="4" t="s">
        <v>63</v>
      </c>
      <c r="H117" s="4" t="s">
        <v>64</v>
      </c>
      <c r="I117" s="4"/>
      <c r="J117" s="4"/>
      <c r="K117" s="4">
        <v>216</v>
      </c>
      <c r="L117" s="4">
        <v>8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223</v>
      </c>
      <c r="F118" s="4">
        <f>ROUND(Source!AQ108,O118)</f>
        <v>0</v>
      </c>
      <c r="G118" s="4" t="s">
        <v>65</v>
      </c>
      <c r="H118" s="4" t="s">
        <v>66</v>
      </c>
      <c r="I118" s="4"/>
      <c r="J118" s="4"/>
      <c r="K118" s="4">
        <v>223</v>
      </c>
      <c r="L118" s="4">
        <v>9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229</v>
      </c>
      <c r="F119" s="4">
        <f>ROUND(Source!AZ108,O119)</f>
        <v>0</v>
      </c>
      <c r="G119" s="4" t="s">
        <v>67</v>
      </c>
      <c r="H119" s="4" t="s">
        <v>68</v>
      </c>
      <c r="I119" s="4"/>
      <c r="J119" s="4"/>
      <c r="K119" s="4">
        <v>229</v>
      </c>
      <c r="L119" s="4">
        <v>10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203</v>
      </c>
      <c r="F120" s="4">
        <f>ROUND(Source!Q108,O120)</f>
        <v>43425.3</v>
      </c>
      <c r="G120" s="4" t="s">
        <v>69</v>
      </c>
      <c r="H120" s="4" t="s">
        <v>70</v>
      </c>
      <c r="I120" s="4"/>
      <c r="J120" s="4"/>
      <c r="K120" s="4">
        <v>203</v>
      </c>
      <c r="L120" s="4">
        <v>11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231</v>
      </c>
      <c r="F121" s="4">
        <f>ROUND(Source!BB108,O121)</f>
        <v>0</v>
      </c>
      <c r="G121" s="4" t="s">
        <v>71</v>
      </c>
      <c r="H121" s="4" t="s">
        <v>72</v>
      </c>
      <c r="I121" s="4"/>
      <c r="J121" s="4"/>
      <c r="K121" s="4">
        <v>231</v>
      </c>
      <c r="L121" s="4">
        <v>12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204</v>
      </c>
      <c r="F122" s="4">
        <f>ROUND(Source!R108,O122)</f>
        <v>1150.58</v>
      </c>
      <c r="G122" s="4" t="s">
        <v>73</v>
      </c>
      <c r="H122" s="4" t="s">
        <v>74</v>
      </c>
      <c r="I122" s="4"/>
      <c r="J122" s="4"/>
      <c r="K122" s="4">
        <v>204</v>
      </c>
      <c r="L122" s="4">
        <v>13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205</v>
      </c>
      <c r="F123" s="4">
        <f>ROUND(Source!S108,O123)</f>
        <v>1827044.88</v>
      </c>
      <c r="G123" s="4" t="s">
        <v>75</v>
      </c>
      <c r="H123" s="4" t="s">
        <v>76</v>
      </c>
      <c r="I123" s="4"/>
      <c r="J123" s="4"/>
      <c r="K123" s="4">
        <v>205</v>
      </c>
      <c r="L123" s="4">
        <v>14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232</v>
      </c>
      <c r="F124" s="4">
        <f>ROUND(Source!BC108,O124)</f>
        <v>0</v>
      </c>
      <c r="G124" s="4" t="s">
        <v>77</v>
      </c>
      <c r="H124" s="4" t="s">
        <v>78</v>
      </c>
      <c r="I124" s="4"/>
      <c r="J124" s="4"/>
      <c r="K124" s="4">
        <v>232</v>
      </c>
      <c r="L124" s="4">
        <v>15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214</v>
      </c>
      <c r="F125" s="4">
        <f>ROUND(Source!AS108,O125)</f>
        <v>6851579.6900000004</v>
      </c>
      <c r="G125" s="4" t="s">
        <v>79</v>
      </c>
      <c r="H125" s="4" t="s">
        <v>80</v>
      </c>
      <c r="I125" s="4"/>
      <c r="J125" s="4"/>
      <c r="K125" s="4">
        <v>214</v>
      </c>
      <c r="L125" s="4">
        <v>16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215</v>
      </c>
      <c r="F126" s="4">
        <f>ROUND(Source!AT108,O126)</f>
        <v>0</v>
      </c>
      <c r="G126" s="4" t="s">
        <v>81</v>
      </c>
      <c r="H126" s="4" t="s">
        <v>82</v>
      </c>
      <c r="I126" s="4"/>
      <c r="J126" s="4"/>
      <c r="K126" s="4">
        <v>215</v>
      </c>
      <c r="L126" s="4">
        <v>17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217</v>
      </c>
      <c r="F127" s="4">
        <f>ROUND(Source!AU108,O127)</f>
        <v>0</v>
      </c>
      <c r="G127" s="4" t="s">
        <v>83</v>
      </c>
      <c r="H127" s="4" t="s">
        <v>84</v>
      </c>
      <c r="I127" s="4"/>
      <c r="J127" s="4"/>
      <c r="K127" s="4">
        <v>217</v>
      </c>
      <c r="L127" s="4">
        <v>18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230</v>
      </c>
      <c r="F128" s="4">
        <f>ROUND(Source!BA108,O128)</f>
        <v>0</v>
      </c>
      <c r="G128" s="4" t="s">
        <v>85</v>
      </c>
      <c r="H128" s="4" t="s">
        <v>86</v>
      </c>
      <c r="I128" s="4"/>
      <c r="J128" s="4"/>
      <c r="K128" s="4">
        <v>230</v>
      </c>
      <c r="L128" s="4">
        <v>19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45" x14ac:dyDescent="0.2">
      <c r="A129" s="4">
        <v>50</v>
      </c>
      <c r="B129" s="4">
        <v>0</v>
      </c>
      <c r="C129" s="4">
        <v>0</v>
      </c>
      <c r="D129" s="4">
        <v>1</v>
      </c>
      <c r="E129" s="4">
        <v>206</v>
      </c>
      <c r="F129" s="4">
        <f>ROUND(Source!T108,O129)</f>
        <v>0</v>
      </c>
      <c r="G129" s="4" t="s">
        <v>87</v>
      </c>
      <c r="H129" s="4" t="s">
        <v>88</v>
      </c>
      <c r="I129" s="4"/>
      <c r="J129" s="4"/>
      <c r="K129" s="4">
        <v>206</v>
      </c>
      <c r="L129" s="4">
        <v>20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45" x14ac:dyDescent="0.2">
      <c r="A130" s="4">
        <v>50</v>
      </c>
      <c r="B130" s="4">
        <v>0</v>
      </c>
      <c r="C130" s="4">
        <v>0</v>
      </c>
      <c r="D130" s="4">
        <v>1</v>
      </c>
      <c r="E130" s="4">
        <v>207</v>
      </c>
      <c r="F130" s="4">
        <f>Source!U108</f>
        <v>7979.2953909999997</v>
      </c>
      <c r="G130" s="4" t="s">
        <v>89</v>
      </c>
      <c r="H130" s="4" t="s">
        <v>90</v>
      </c>
      <c r="I130" s="4"/>
      <c r="J130" s="4"/>
      <c r="K130" s="4">
        <v>207</v>
      </c>
      <c r="L130" s="4">
        <v>21</v>
      </c>
      <c r="M130" s="4">
        <v>3</v>
      </c>
      <c r="N130" s="4" t="s">
        <v>3</v>
      </c>
      <c r="O130" s="4">
        <v>-1</v>
      </c>
      <c r="P130" s="4"/>
      <c r="Q130" s="4"/>
      <c r="R130" s="4"/>
      <c r="S130" s="4"/>
      <c r="T130" s="4"/>
      <c r="U130" s="4"/>
      <c r="V130" s="4"/>
      <c r="W130" s="4"/>
    </row>
    <row r="131" spans="1:245" x14ac:dyDescent="0.2">
      <c r="A131" s="4">
        <v>50</v>
      </c>
      <c r="B131" s="4">
        <v>0</v>
      </c>
      <c r="C131" s="4">
        <v>0</v>
      </c>
      <c r="D131" s="4">
        <v>1</v>
      </c>
      <c r="E131" s="4">
        <v>208</v>
      </c>
      <c r="F131" s="4">
        <f>Source!V108</f>
        <v>0</v>
      </c>
      <c r="G131" s="4" t="s">
        <v>91</v>
      </c>
      <c r="H131" s="4" t="s">
        <v>92</v>
      </c>
      <c r="I131" s="4"/>
      <c r="J131" s="4"/>
      <c r="K131" s="4">
        <v>208</v>
      </c>
      <c r="L131" s="4">
        <v>22</v>
      </c>
      <c r="M131" s="4">
        <v>3</v>
      </c>
      <c r="N131" s="4" t="s">
        <v>3</v>
      </c>
      <c r="O131" s="4">
        <v>-1</v>
      </c>
      <c r="P131" s="4"/>
      <c r="Q131" s="4"/>
      <c r="R131" s="4"/>
      <c r="S131" s="4"/>
      <c r="T131" s="4"/>
      <c r="U131" s="4"/>
      <c r="V131" s="4"/>
      <c r="W131" s="4"/>
    </row>
    <row r="132" spans="1:245" x14ac:dyDescent="0.2">
      <c r="A132" s="4">
        <v>50</v>
      </c>
      <c r="B132" s="4">
        <v>0</v>
      </c>
      <c r="C132" s="4">
        <v>0</v>
      </c>
      <c r="D132" s="4">
        <v>1</v>
      </c>
      <c r="E132" s="4">
        <v>209</v>
      </c>
      <c r="F132" s="4">
        <f>ROUND(Source!W108,O132)</f>
        <v>0</v>
      </c>
      <c r="G132" s="4" t="s">
        <v>93</v>
      </c>
      <c r="H132" s="4" t="s">
        <v>94</v>
      </c>
      <c r="I132" s="4"/>
      <c r="J132" s="4"/>
      <c r="K132" s="4">
        <v>209</v>
      </c>
      <c r="L132" s="4">
        <v>23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45" x14ac:dyDescent="0.2">
      <c r="A133" s="4">
        <v>50</v>
      </c>
      <c r="B133" s="4">
        <v>0</v>
      </c>
      <c r="C133" s="4">
        <v>0</v>
      </c>
      <c r="D133" s="4">
        <v>1</v>
      </c>
      <c r="E133" s="4">
        <v>210</v>
      </c>
      <c r="F133" s="4">
        <f>ROUND(Source!X108,O133)</f>
        <v>1571258.6</v>
      </c>
      <c r="G133" s="4" t="s">
        <v>95</v>
      </c>
      <c r="H133" s="4" t="s">
        <v>96</v>
      </c>
      <c r="I133" s="4"/>
      <c r="J133" s="4"/>
      <c r="K133" s="4">
        <v>210</v>
      </c>
      <c r="L133" s="4">
        <v>24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45" x14ac:dyDescent="0.2">
      <c r="A134" s="4">
        <v>50</v>
      </c>
      <c r="B134" s="4">
        <v>0</v>
      </c>
      <c r="C134" s="4">
        <v>0</v>
      </c>
      <c r="D134" s="4">
        <v>1</v>
      </c>
      <c r="E134" s="4">
        <v>211</v>
      </c>
      <c r="F134" s="4">
        <f>ROUND(Source!Y108,O134)</f>
        <v>803899.74</v>
      </c>
      <c r="G134" s="4" t="s">
        <v>97</v>
      </c>
      <c r="H134" s="4" t="s">
        <v>98</v>
      </c>
      <c r="I134" s="4"/>
      <c r="J134" s="4"/>
      <c r="K134" s="4">
        <v>211</v>
      </c>
      <c r="L134" s="4">
        <v>25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45" x14ac:dyDescent="0.2">
      <c r="A135" s="4">
        <v>50</v>
      </c>
      <c r="B135" s="4">
        <v>0</v>
      </c>
      <c r="C135" s="4">
        <v>0</v>
      </c>
      <c r="D135" s="4">
        <v>1</v>
      </c>
      <c r="E135" s="4">
        <v>224</v>
      </c>
      <c r="F135" s="4">
        <f>ROUND(Source!AR108,O135)</f>
        <v>6851579.6900000004</v>
      </c>
      <c r="G135" s="4" t="s">
        <v>99</v>
      </c>
      <c r="H135" s="4" t="s">
        <v>100</v>
      </c>
      <c r="I135" s="4"/>
      <c r="J135" s="4"/>
      <c r="K135" s="4">
        <v>224</v>
      </c>
      <c r="L135" s="4">
        <v>26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7" spans="1:245" x14ac:dyDescent="0.2">
      <c r="A137" s="1">
        <v>5</v>
      </c>
      <c r="B137" s="1">
        <v>1</v>
      </c>
      <c r="C137" s="1"/>
      <c r="D137" s="1">
        <f>ROW(A245)</f>
        <v>245</v>
      </c>
      <c r="E137" s="1"/>
      <c r="F137" s="1" t="s">
        <v>15</v>
      </c>
      <c r="G137" s="1" t="s">
        <v>211</v>
      </c>
      <c r="H137" s="1" t="s">
        <v>3</v>
      </c>
      <c r="I137" s="1">
        <v>0</v>
      </c>
      <c r="J137" s="1"/>
      <c r="K137" s="1">
        <v>0</v>
      </c>
      <c r="L137" s="1"/>
      <c r="M137" s="1"/>
      <c r="N137" s="1"/>
      <c r="O137" s="1"/>
      <c r="P137" s="1"/>
      <c r="Q137" s="1"/>
      <c r="R137" s="1"/>
      <c r="S137" s="1"/>
      <c r="T137" s="1"/>
      <c r="U137" s="1" t="s">
        <v>3</v>
      </c>
      <c r="V137" s="1">
        <v>0</v>
      </c>
      <c r="W137" s="1"/>
      <c r="X137" s="1"/>
      <c r="Y137" s="1"/>
      <c r="Z137" s="1"/>
      <c r="AA137" s="1"/>
      <c r="AB137" s="1" t="s">
        <v>3</v>
      </c>
      <c r="AC137" s="1" t="s">
        <v>3</v>
      </c>
      <c r="AD137" s="1" t="s">
        <v>3</v>
      </c>
      <c r="AE137" s="1" t="s">
        <v>3</v>
      </c>
      <c r="AF137" s="1" t="s">
        <v>3</v>
      </c>
      <c r="AG137" s="1" t="s">
        <v>3</v>
      </c>
      <c r="AH137" s="1"/>
      <c r="AI137" s="1"/>
      <c r="AJ137" s="1"/>
      <c r="AK137" s="1"/>
      <c r="AL137" s="1"/>
      <c r="AM137" s="1"/>
      <c r="AN137" s="1"/>
      <c r="AO137" s="1"/>
      <c r="AP137" s="1" t="s">
        <v>3</v>
      </c>
      <c r="AQ137" s="1" t="s">
        <v>3</v>
      </c>
      <c r="AR137" s="1" t="s">
        <v>3</v>
      </c>
      <c r="AS137" s="1"/>
      <c r="AT137" s="1"/>
      <c r="AU137" s="1"/>
      <c r="AV137" s="1"/>
      <c r="AW137" s="1"/>
      <c r="AX137" s="1"/>
      <c r="AY137" s="1"/>
      <c r="AZ137" s="1" t="s">
        <v>3</v>
      </c>
      <c r="BA137" s="1"/>
      <c r="BB137" s="1" t="s">
        <v>3</v>
      </c>
      <c r="BC137" s="1" t="s">
        <v>3</v>
      </c>
      <c r="BD137" s="1" t="s">
        <v>11</v>
      </c>
      <c r="BE137" s="1" t="s">
        <v>11</v>
      </c>
      <c r="BF137" s="1" t="s">
        <v>12</v>
      </c>
      <c r="BG137" s="1" t="s">
        <v>3</v>
      </c>
      <c r="BH137" s="1" t="s">
        <v>12</v>
      </c>
      <c r="BI137" s="1" t="s">
        <v>11</v>
      </c>
      <c r="BJ137" s="1" t="s">
        <v>3</v>
      </c>
      <c r="BK137" s="1" t="s">
        <v>3</v>
      </c>
      <c r="BL137" s="1" t="s">
        <v>3</v>
      </c>
      <c r="BM137" s="1" t="s">
        <v>3</v>
      </c>
      <c r="BN137" s="1" t="s">
        <v>11</v>
      </c>
      <c r="BO137" s="1" t="s">
        <v>3</v>
      </c>
      <c r="BP137" s="1" t="s">
        <v>3</v>
      </c>
      <c r="BQ137" s="1"/>
      <c r="BR137" s="1"/>
      <c r="BS137" s="1"/>
      <c r="BT137" s="1"/>
      <c r="BU137" s="1"/>
      <c r="BV137" s="1"/>
      <c r="BW137" s="1"/>
      <c r="BX137" s="1">
        <v>0</v>
      </c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>
        <v>0</v>
      </c>
    </row>
    <row r="139" spans="1:245" x14ac:dyDescent="0.2">
      <c r="A139" s="2">
        <v>52</v>
      </c>
      <c r="B139" s="2">
        <f t="shared" ref="B139:G139" si="118">B245</f>
        <v>1</v>
      </c>
      <c r="C139" s="2">
        <f t="shared" si="118"/>
        <v>5</v>
      </c>
      <c r="D139" s="2">
        <f t="shared" si="118"/>
        <v>137</v>
      </c>
      <c r="E139" s="2">
        <f t="shared" si="118"/>
        <v>0</v>
      </c>
      <c r="F139" s="2" t="str">
        <f t="shared" si="118"/>
        <v>Новый подраздел</v>
      </c>
      <c r="G139" s="2" t="str">
        <f t="shared" si="118"/>
        <v>Полы 1 этаж</v>
      </c>
      <c r="H139" s="2"/>
      <c r="I139" s="2"/>
      <c r="J139" s="2"/>
      <c r="K139" s="2"/>
      <c r="L139" s="2"/>
      <c r="M139" s="2"/>
      <c r="N139" s="2"/>
      <c r="O139" s="2">
        <f t="shared" ref="O139:AT139" si="119">O245</f>
        <v>4502937.3</v>
      </c>
      <c r="P139" s="2">
        <f t="shared" si="119"/>
        <v>2834258.58</v>
      </c>
      <c r="Q139" s="2">
        <f t="shared" si="119"/>
        <v>137007.07999999999</v>
      </c>
      <c r="R139" s="2">
        <f t="shared" si="119"/>
        <v>3250.06</v>
      </c>
      <c r="S139" s="2">
        <f t="shared" si="119"/>
        <v>1531671.64</v>
      </c>
      <c r="T139" s="2">
        <f t="shared" si="119"/>
        <v>0</v>
      </c>
      <c r="U139" s="2">
        <f t="shared" si="119"/>
        <v>6799.6462010499999</v>
      </c>
      <c r="V139" s="2">
        <f t="shared" si="119"/>
        <v>0</v>
      </c>
      <c r="W139" s="2">
        <f t="shared" si="119"/>
        <v>0</v>
      </c>
      <c r="X139" s="2">
        <f t="shared" si="119"/>
        <v>1265767.32</v>
      </c>
      <c r="Y139" s="2">
        <f t="shared" si="119"/>
        <v>673935.49</v>
      </c>
      <c r="Z139" s="2">
        <f t="shared" si="119"/>
        <v>0</v>
      </c>
      <c r="AA139" s="2">
        <f t="shared" si="119"/>
        <v>0</v>
      </c>
      <c r="AB139" s="2">
        <f t="shared" si="119"/>
        <v>4502937.3</v>
      </c>
      <c r="AC139" s="2">
        <f t="shared" si="119"/>
        <v>2834258.58</v>
      </c>
      <c r="AD139" s="2">
        <f t="shared" si="119"/>
        <v>137007.07999999999</v>
      </c>
      <c r="AE139" s="2">
        <f t="shared" si="119"/>
        <v>3250.06</v>
      </c>
      <c r="AF139" s="2">
        <f t="shared" si="119"/>
        <v>1531671.64</v>
      </c>
      <c r="AG139" s="2">
        <f t="shared" si="119"/>
        <v>0</v>
      </c>
      <c r="AH139" s="2">
        <f t="shared" si="119"/>
        <v>6799.6462010499999</v>
      </c>
      <c r="AI139" s="2">
        <f t="shared" si="119"/>
        <v>0</v>
      </c>
      <c r="AJ139" s="2">
        <f t="shared" si="119"/>
        <v>0</v>
      </c>
      <c r="AK139" s="2">
        <f t="shared" si="119"/>
        <v>1265767.32</v>
      </c>
      <c r="AL139" s="2">
        <f t="shared" si="119"/>
        <v>673935.49</v>
      </c>
      <c r="AM139" s="2">
        <f t="shared" si="119"/>
        <v>0</v>
      </c>
      <c r="AN139" s="2">
        <f t="shared" si="119"/>
        <v>0</v>
      </c>
      <c r="AO139" s="2">
        <f t="shared" si="119"/>
        <v>0</v>
      </c>
      <c r="AP139" s="2">
        <f t="shared" si="119"/>
        <v>0</v>
      </c>
      <c r="AQ139" s="2">
        <f t="shared" si="119"/>
        <v>0</v>
      </c>
      <c r="AR139" s="2">
        <f t="shared" si="119"/>
        <v>6448067.7400000002</v>
      </c>
      <c r="AS139" s="2">
        <f t="shared" si="119"/>
        <v>6448067.7400000002</v>
      </c>
      <c r="AT139" s="2">
        <f t="shared" si="119"/>
        <v>0</v>
      </c>
      <c r="AU139" s="2">
        <f t="shared" ref="AU139:BZ139" si="120">AU245</f>
        <v>0</v>
      </c>
      <c r="AV139" s="2">
        <f t="shared" si="120"/>
        <v>2834258.58</v>
      </c>
      <c r="AW139" s="2">
        <f t="shared" si="120"/>
        <v>2834258.58</v>
      </c>
      <c r="AX139" s="2">
        <f t="shared" si="120"/>
        <v>0</v>
      </c>
      <c r="AY139" s="2">
        <f t="shared" si="120"/>
        <v>2834258.58</v>
      </c>
      <c r="AZ139" s="2">
        <f t="shared" si="120"/>
        <v>0</v>
      </c>
      <c r="BA139" s="2">
        <f t="shared" si="120"/>
        <v>0</v>
      </c>
      <c r="BB139" s="2">
        <f t="shared" si="120"/>
        <v>0</v>
      </c>
      <c r="BC139" s="2">
        <f t="shared" si="120"/>
        <v>0</v>
      </c>
      <c r="BD139" s="2">
        <f t="shared" si="120"/>
        <v>0</v>
      </c>
      <c r="BE139" s="2">
        <f t="shared" si="120"/>
        <v>0</v>
      </c>
      <c r="BF139" s="2">
        <f t="shared" si="120"/>
        <v>0</v>
      </c>
      <c r="BG139" s="2">
        <f t="shared" si="120"/>
        <v>0</v>
      </c>
      <c r="BH139" s="2">
        <f t="shared" si="120"/>
        <v>0</v>
      </c>
      <c r="BI139" s="2">
        <f t="shared" si="120"/>
        <v>0</v>
      </c>
      <c r="BJ139" s="2">
        <f t="shared" si="120"/>
        <v>0</v>
      </c>
      <c r="BK139" s="2">
        <f t="shared" si="120"/>
        <v>0</v>
      </c>
      <c r="BL139" s="2">
        <f t="shared" si="120"/>
        <v>0</v>
      </c>
      <c r="BM139" s="2">
        <f t="shared" si="120"/>
        <v>0</v>
      </c>
      <c r="BN139" s="2">
        <f t="shared" si="120"/>
        <v>0</v>
      </c>
      <c r="BO139" s="2">
        <f t="shared" si="120"/>
        <v>0</v>
      </c>
      <c r="BP139" s="2">
        <f t="shared" si="120"/>
        <v>0</v>
      </c>
      <c r="BQ139" s="2">
        <f t="shared" si="120"/>
        <v>0</v>
      </c>
      <c r="BR139" s="2">
        <f t="shared" si="120"/>
        <v>0</v>
      </c>
      <c r="BS139" s="2">
        <f t="shared" si="120"/>
        <v>0</v>
      </c>
      <c r="BT139" s="2">
        <f t="shared" si="120"/>
        <v>0</v>
      </c>
      <c r="BU139" s="2">
        <f t="shared" si="120"/>
        <v>0</v>
      </c>
      <c r="BV139" s="2">
        <f t="shared" si="120"/>
        <v>0</v>
      </c>
      <c r="BW139" s="2">
        <f t="shared" si="120"/>
        <v>0</v>
      </c>
      <c r="BX139" s="2">
        <f t="shared" si="120"/>
        <v>0</v>
      </c>
      <c r="BY139" s="2">
        <f t="shared" si="120"/>
        <v>0</v>
      </c>
      <c r="BZ139" s="2">
        <f t="shared" si="120"/>
        <v>0</v>
      </c>
      <c r="CA139" s="2">
        <f t="shared" ref="CA139:DF139" si="121">CA245</f>
        <v>6448067.7400000002</v>
      </c>
      <c r="CB139" s="2">
        <f t="shared" si="121"/>
        <v>6448067.7400000002</v>
      </c>
      <c r="CC139" s="2">
        <f t="shared" si="121"/>
        <v>0</v>
      </c>
      <c r="CD139" s="2">
        <f t="shared" si="121"/>
        <v>0</v>
      </c>
      <c r="CE139" s="2">
        <f t="shared" si="121"/>
        <v>2834258.58</v>
      </c>
      <c r="CF139" s="2">
        <f t="shared" si="121"/>
        <v>2834258.58</v>
      </c>
      <c r="CG139" s="2">
        <f t="shared" si="121"/>
        <v>0</v>
      </c>
      <c r="CH139" s="2">
        <f t="shared" si="121"/>
        <v>2834258.58</v>
      </c>
      <c r="CI139" s="2">
        <f t="shared" si="121"/>
        <v>0</v>
      </c>
      <c r="CJ139" s="2">
        <f t="shared" si="121"/>
        <v>0</v>
      </c>
      <c r="CK139" s="2">
        <f t="shared" si="121"/>
        <v>0</v>
      </c>
      <c r="CL139" s="2">
        <f t="shared" si="121"/>
        <v>0</v>
      </c>
      <c r="CM139" s="2">
        <f t="shared" si="121"/>
        <v>0</v>
      </c>
      <c r="CN139" s="2">
        <f t="shared" si="121"/>
        <v>0</v>
      </c>
      <c r="CO139" s="2">
        <f t="shared" si="121"/>
        <v>0</v>
      </c>
      <c r="CP139" s="2">
        <f t="shared" si="121"/>
        <v>0</v>
      </c>
      <c r="CQ139" s="2">
        <f t="shared" si="121"/>
        <v>0</v>
      </c>
      <c r="CR139" s="2">
        <f t="shared" si="121"/>
        <v>0</v>
      </c>
      <c r="CS139" s="2">
        <f t="shared" si="121"/>
        <v>0</v>
      </c>
      <c r="CT139" s="2">
        <f t="shared" si="121"/>
        <v>0</v>
      </c>
      <c r="CU139" s="2">
        <f t="shared" si="121"/>
        <v>0</v>
      </c>
      <c r="CV139" s="2">
        <f t="shared" si="121"/>
        <v>0</v>
      </c>
      <c r="CW139" s="2">
        <f t="shared" si="121"/>
        <v>0</v>
      </c>
      <c r="CX139" s="2">
        <f t="shared" si="121"/>
        <v>0</v>
      </c>
      <c r="CY139" s="2">
        <f t="shared" si="121"/>
        <v>0</v>
      </c>
      <c r="CZ139" s="2">
        <f t="shared" si="121"/>
        <v>0</v>
      </c>
      <c r="DA139" s="2">
        <f t="shared" si="121"/>
        <v>0</v>
      </c>
      <c r="DB139" s="2">
        <f t="shared" si="121"/>
        <v>0</v>
      </c>
      <c r="DC139" s="2">
        <f t="shared" si="121"/>
        <v>0</v>
      </c>
      <c r="DD139" s="2">
        <f t="shared" si="121"/>
        <v>0</v>
      </c>
      <c r="DE139" s="2">
        <f t="shared" si="121"/>
        <v>0</v>
      </c>
      <c r="DF139" s="2">
        <f t="shared" si="121"/>
        <v>0</v>
      </c>
      <c r="DG139" s="3">
        <f t="shared" ref="DG139:EL139" si="122">DG245</f>
        <v>0</v>
      </c>
      <c r="DH139" s="3">
        <f t="shared" si="122"/>
        <v>0</v>
      </c>
      <c r="DI139" s="3">
        <f t="shared" si="122"/>
        <v>0</v>
      </c>
      <c r="DJ139" s="3">
        <f t="shared" si="122"/>
        <v>0</v>
      </c>
      <c r="DK139" s="3">
        <f t="shared" si="122"/>
        <v>0</v>
      </c>
      <c r="DL139" s="3">
        <f t="shared" si="122"/>
        <v>0</v>
      </c>
      <c r="DM139" s="3">
        <f t="shared" si="122"/>
        <v>0</v>
      </c>
      <c r="DN139" s="3">
        <f t="shared" si="122"/>
        <v>0</v>
      </c>
      <c r="DO139" s="3">
        <f t="shared" si="122"/>
        <v>0</v>
      </c>
      <c r="DP139" s="3">
        <f t="shared" si="122"/>
        <v>0</v>
      </c>
      <c r="DQ139" s="3">
        <f t="shared" si="122"/>
        <v>0</v>
      </c>
      <c r="DR139" s="3">
        <f t="shared" si="122"/>
        <v>0</v>
      </c>
      <c r="DS139" s="3">
        <f t="shared" si="122"/>
        <v>0</v>
      </c>
      <c r="DT139" s="3">
        <f t="shared" si="122"/>
        <v>0</v>
      </c>
      <c r="DU139" s="3">
        <f t="shared" si="122"/>
        <v>0</v>
      </c>
      <c r="DV139" s="3">
        <f t="shared" si="122"/>
        <v>0</v>
      </c>
      <c r="DW139" s="3">
        <f t="shared" si="122"/>
        <v>0</v>
      </c>
      <c r="DX139" s="3">
        <f t="shared" si="122"/>
        <v>0</v>
      </c>
      <c r="DY139" s="3">
        <f t="shared" si="122"/>
        <v>0</v>
      </c>
      <c r="DZ139" s="3">
        <f t="shared" si="122"/>
        <v>0</v>
      </c>
      <c r="EA139" s="3">
        <f t="shared" si="122"/>
        <v>0</v>
      </c>
      <c r="EB139" s="3">
        <f t="shared" si="122"/>
        <v>0</v>
      </c>
      <c r="EC139" s="3">
        <f t="shared" si="122"/>
        <v>0</v>
      </c>
      <c r="ED139" s="3">
        <f t="shared" si="122"/>
        <v>0</v>
      </c>
      <c r="EE139" s="3">
        <f t="shared" si="122"/>
        <v>0</v>
      </c>
      <c r="EF139" s="3">
        <f t="shared" si="122"/>
        <v>0</v>
      </c>
      <c r="EG139" s="3">
        <f t="shared" si="122"/>
        <v>0</v>
      </c>
      <c r="EH139" s="3">
        <f t="shared" si="122"/>
        <v>0</v>
      </c>
      <c r="EI139" s="3">
        <f t="shared" si="122"/>
        <v>0</v>
      </c>
      <c r="EJ139" s="3">
        <f t="shared" si="122"/>
        <v>0</v>
      </c>
      <c r="EK139" s="3">
        <f t="shared" si="122"/>
        <v>0</v>
      </c>
      <c r="EL139" s="3">
        <f t="shared" si="122"/>
        <v>0</v>
      </c>
      <c r="EM139" s="3">
        <f t="shared" ref="EM139:FR139" si="123">EM245</f>
        <v>0</v>
      </c>
      <c r="EN139" s="3">
        <f t="shared" si="123"/>
        <v>0</v>
      </c>
      <c r="EO139" s="3">
        <f t="shared" si="123"/>
        <v>0</v>
      </c>
      <c r="EP139" s="3">
        <f t="shared" si="123"/>
        <v>0</v>
      </c>
      <c r="EQ139" s="3">
        <f t="shared" si="123"/>
        <v>0</v>
      </c>
      <c r="ER139" s="3">
        <f t="shared" si="123"/>
        <v>0</v>
      </c>
      <c r="ES139" s="3">
        <f t="shared" si="123"/>
        <v>0</v>
      </c>
      <c r="ET139" s="3">
        <f t="shared" si="123"/>
        <v>0</v>
      </c>
      <c r="EU139" s="3">
        <f t="shared" si="123"/>
        <v>0</v>
      </c>
      <c r="EV139" s="3">
        <f t="shared" si="123"/>
        <v>0</v>
      </c>
      <c r="EW139" s="3">
        <f t="shared" si="123"/>
        <v>0</v>
      </c>
      <c r="EX139" s="3">
        <f t="shared" si="123"/>
        <v>0</v>
      </c>
      <c r="EY139" s="3">
        <f t="shared" si="123"/>
        <v>0</v>
      </c>
      <c r="EZ139" s="3">
        <f t="shared" si="123"/>
        <v>0</v>
      </c>
      <c r="FA139" s="3">
        <f t="shared" si="123"/>
        <v>0</v>
      </c>
      <c r="FB139" s="3">
        <f t="shared" si="123"/>
        <v>0</v>
      </c>
      <c r="FC139" s="3">
        <f t="shared" si="123"/>
        <v>0</v>
      </c>
      <c r="FD139" s="3">
        <f t="shared" si="123"/>
        <v>0</v>
      </c>
      <c r="FE139" s="3">
        <f t="shared" si="123"/>
        <v>0</v>
      </c>
      <c r="FF139" s="3">
        <f t="shared" si="123"/>
        <v>0</v>
      </c>
      <c r="FG139" s="3">
        <f t="shared" si="123"/>
        <v>0</v>
      </c>
      <c r="FH139" s="3">
        <f t="shared" si="123"/>
        <v>0</v>
      </c>
      <c r="FI139" s="3">
        <f t="shared" si="123"/>
        <v>0</v>
      </c>
      <c r="FJ139" s="3">
        <f t="shared" si="123"/>
        <v>0</v>
      </c>
      <c r="FK139" s="3">
        <f t="shared" si="123"/>
        <v>0</v>
      </c>
      <c r="FL139" s="3">
        <f t="shared" si="123"/>
        <v>0</v>
      </c>
      <c r="FM139" s="3">
        <f t="shared" si="123"/>
        <v>0</v>
      </c>
      <c r="FN139" s="3">
        <f t="shared" si="123"/>
        <v>0</v>
      </c>
      <c r="FO139" s="3">
        <f t="shared" si="123"/>
        <v>0</v>
      </c>
      <c r="FP139" s="3">
        <f t="shared" si="123"/>
        <v>0</v>
      </c>
      <c r="FQ139" s="3">
        <f t="shared" si="123"/>
        <v>0</v>
      </c>
      <c r="FR139" s="3">
        <f t="shared" si="123"/>
        <v>0</v>
      </c>
      <c r="FS139" s="3">
        <f t="shared" ref="FS139:GX139" si="124">FS245</f>
        <v>0</v>
      </c>
      <c r="FT139" s="3">
        <f t="shared" si="124"/>
        <v>0</v>
      </c>
      <c r="FU139" s="3">
        <f t="shared" si="124"/>
        <v>0</v>
      </c>
      <c r="FV139" s="3">
        <f t="shared" si="124"/>
        <v>0</v>
      </c>
      <c r="FW139" s="3">
        <f t="shared" si="124"/>
        <v>0</v>
      </c>
      <c r="FX139" s="3">
        <f t="shared" si="124"/>
        <v>0</v>
      </c>
      <c r="FY139" s="3">
        <f t="shared" si="124"/>
        <v>0</v>
      </c>
      <c r="FZ139" s="3">
        <f t="shared" si="124"/>
        <v>0</v>
      </c>
      <c r="GA139" s="3">
        <f t="shared" si="124"/>
        <v>0</v>
      </c>
      <c r="GB139" s="3">
        <f t="shared" si="124"/>
        <v>0</v>
      </c>
      <c r="GC139" s="3">
        <f t="shared" si="124"/>
        <v>0</v>
      </c>
      <c r="GD139" s="3">
        <f t="shared" si="124"/>
        <v>0</v>
      </c>
      <c r="GE139" s="3">
        <f t="shared" si="124"/>
        <v>0</v>
      </c>
      <c r="GF139" s="3">
        <f t="shared" si="124"/>
        <v>0</v>
      </c>
      <c r="GG139" s="3">
        <f t="shared" si="124"/>
        <v>0</v>
      </c>
      <c r="GH139" s="3">
        <f t="shared" si="124"/>
        <v>0</v>
      </c>
      <c r="GI139" s="3">
        <f t="shared" si="124"/>
        <v>0</v>
      </c>
      <c r="GJ139" s="3">
        <f t="shared" si="124"/>
        <v>0</v>
      </c>
      <c r="GK139" s="3">
        <f t="shared" si="124"/>
        <v>0</v>
      </c>
      <c r="GL139" s="3">
        <f t="shared" si="124"/>
        <v>0</v>
      </c>
      <c r="GM139" s="3">
        <f t="shared" si="124"/>
        <v>0</v>
      </c>
      <c r="GN139" s="3">
        <f t="shared" si="124"/>
        <v>0</v>
      </c>
      <c r="GO139" s="3">
        <f t="shared" si="124"/>
        <v>0</v>
      </c>
      <c r="GP139" s="3">
        <f t="shared" si="124"/>
        <v>0</v>
      </c>
      <c r="GQ139" s="3">
        <f t="shared" si="124"/>
        <v>0</v>
      </c>
      <c r="GR139" s="3">
        <f t="shared" si="124"/>
        <v>0</v>
      </c>
      <c r="GS139" s="3">
        <f t="shared" si="124"/>
        <v>0</v>
      </c>
      <c r="GT139" s="3">
        <f t="shared" si="124"/>
        <v>0</v>
      </c>
      <c r="GU139" s="3">
        <f t="shared" si="124"/>
        <v>0</v>
      </c>
      <c r="GV139" s="3">
        <f t="shared" si="124"/>
        <v>0</v>
      </c>
      <c r="GW139" s="3">
        <f t="shared" si="124"/>
        <v>0</v>
      </c>
      <c r="GX139" s="3">
        <f t="shared" si="124"/>
        <v>0</v>
      </c>
    </row>
    <row r="141" spans="1:245" x14ac:dyDescent="0.2">
      <c r="A141">
        <v>19</v>
      </c>
      <c r="B141">
        <v>1</v>
      </c>
      <c r="F141" t="s">
        <v>3</v>
      </c>
      <c r="G141" t="s">
        <v>212</v>
      </c>
      <c r="H141" t="s">
        <v>3</v>
      </c>
      <c r="AA141">
        <v>1</v>
      </c>
      <c r="IK141">
        <v>0</v>
      </c>
    </row>
    <row r="142" spans="1:245" x14ac:dyDescent="0.2">
      <c r="A142">
        <v>17</v>
      </c>
      <c r="B142">
        <v>1</v>
      </c>
      <c r="E142" t="s">
        <v>213</v>
      </c>
      <c r="F142" t="s">
        <v>214</v>
      </c>
      <c r="G142" t="s">
        <v>215</v>
      </c>
      <c r="H142" t="s">
        <v>216</v>
      </c>
      <c r="I142">
        <v>25.24</v>
      </c>
      <c r="J142">
        <v>0</v>
      </c>
      <c r="O142">
        <f t="shared" ref="O142:O158" si="125">ROUND(CP142,2)</f>
        <v>49748.61</v>
      </c>
      <c r="P142">
        <f t="shared" ref="P142:P158" si="126">ROUND(CQ142*I142,2)</f>
        <v>17052.560000000001</v>
      </c>
      <c r="Q142">
        <f t="shared" ref="Q142:Q158" si="127">ROUND(CR142*I142,2)</f>
        <v>9979.59</v>
      </c>
      <c r="R142">
        <f t="shared" ref="R142:R158" si="128">ROUND(CS142*I142,2)</f>
        <v>283.95</v>
      </c>
      <c r="S142">
        <f t="shared" ref="S142:S158" si="129">ROUND(CT142*I142,2)</f>
        <v>22716.46</v>
      </c>
      <c r="T142">
        <f t="shared" ref="T142:T158" si="130">ROUND(CU142*I142,2)</f>
        <v>0</v>
      </c>
      <c r="U142">
        <f t="shared" ref="U142:U158" si="131">CV142*I142</f>
        <v>116.39425999999997</v>
      </c>
      <c r="V142">
        <f t="shared" ref="V142:V158" si="132">CW142*I142</f>
        <v>0</v>
      </c>
      <c r="W142">
        <f t="shared" ref="W142:W158" si="133">ROUND(CX142*I142,2)</f>
        <v>0</v>
      </c>
      <c r="X142">
        <f t="shared" ref="X142:X158" si="134">ROUND(CY142,2)</f>
        <v>20444.810000000001</v>
      </c>
      <c r="Y142">
        <f t="shared" ref="Y142:Y158" si="135">ROUND(CZ142,2)</f>
        <v>9995.24</v>
      </c>
      <c r="AA142">
        <v>42145827</v>
      </c>
      <c r="AB142">
        <f t="shared" ref="AB142:AB158" si="136">ROUND((AC142+AD142+AF142),6)</f>
        <v>209.77099999999999</v>
      </c>
      <c r="AC142">
        <f t="shared" ref="AC142:AC158" si="137">ROUND((ES142),6)</f>
        <v>115.49</v>
      </c>
      <c r="AD142">
        <f>ROUND(((ET142*1.25)),6)</f>
        <v>45.762500000000003</v>
      </c>
      <c r="AE142">
        <f>ROUND(((EU142*1.25)),6)</f>
        <v>11.25</v>
      </c>
      <c r="AF142">
        <f>ROUND(((EV142*1.15)),6)</f>
        <v>48.518500000000003</v>
      </c>
      <c r="AG142">
        <f t="shared" ref="AG142:AG158" si="138">ROUND((AP142),6)</f>
        <v>0</v>
      </c>
      <c r="AH142">
        <f>((EW142*1.15))</f>
        <v>4.6114999999999995</v>
      </c>
      <c r="AI142">
        <f>((EX142*1.25))</f>
        <v>0</v>
      </c>
      <c r="AJ142">
        <f t="shared" ref="AJ142:AJ158" si="139">ROUND((AS142),6)</f>
        <v>0</v>
      </c>
      <c r="AK142">
        <v>194.29</v>
      </c>
      <c r="AL142">
        <v>115.49</v>
      </c>
      <c r="AM142">
        <v>36.61</v>
      </c>
      <c r="AN142">
        <v>9</v>
      </c>
      <c r="AO142">
        <v>42.19</v>
      </c>
      <c r="AP142">
        <v>0</v>
      </c>
      <c r="AQ142">
        <v>4.01</v>
      </c>
      <c r="AR142">
        <v>0</v>
      </c>
      <c r="AS142">
        <v>0</v>
      </c>
      <c r="AT142">
        <v>90</v>
      </c>
      <c r="AU142">
        <v>44</v>
      </c>
      <c r="AV142">
        <v>1</v>
      </c>
      <c r="AW142">
        <v>1</v>
      </c>
      <c r="AZ142">
        <v>1</v>
      </c>
      <c r="BA142">
        <v>18.55</v>
      </c>
      <c r="BB142">
        <v>8.64</v>
      </c>
      <c r="BC142">
        <v>5.85</v>
      </c>
      <c r="BD142" t="s">
        <v>3</v>
      </c>
      <c r="BE142" t="s">
        <v>3</v>
      </c>
      <c r="BF142" t="s">
        <v>3</v>
      </c>
      <c r="BG142" t="s">
        <v>3</v>
      </c>
      <c r="BH142">
        <v>0</v>
      </c>
      <c r="BI142">
        <v>1</v>
      </c>
      <c r="BJ142" t="s">
        <v>217</v>
      </c>
      <c r="BM142">
        <v>89</v>
      </c>
      <c r="BN142">
        <v>7156650</v>
      </c>
      <c r="BO142" t="s">
        <v>214</v>
      </c>
      <c r="BP142">
        <v>1</v>
      </c>
      <c r="BQ142">
        <v>30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90</v>
      </c>
      <c r="CA142">
        <v>44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ref="CP142:CP158" si="140">(P142+Q142+S142)</f>
        <v>49748.61</v>
      </c>
      <c r="CQ142">
        <f t="shared" ref="CQ142:CQ158" si="141">(AC142*BC142*AW142)</f>
        <v>675.61649999999997</v>
      </c>
      <c r="CR142">
        <f t="shared" ref="CR142:CR158" si="142">(AD142*BB142*AV142)</f>
        <v>395.38800000000003</v>
      </c>
      <c r="CS142">
        <f t="shared" ref="CS142:CS158" si="143">(AE142*BS142*AV142)</f>
        <v>11.25</v>
      </c>
      <c r="CT142">
        <f t="shared" ref="CT142:CT158" si="144">(AF142*BA142*AV142)</f>
        <v>900.01817500000004</v>
      </c>
      <c r="CU142">
        <f t="shared" ref="CU142:CU158" si="145">AG142</f>
        <v>0</v>
      </c>
      <c r="CV142">
        <f t="shared" ref="CV142:CV158" si="146">(AH142*AV142)</f>
        <v>4.6114999999999995</v>
      </c>
      <c r="CW142">
        <f t="shared" ref="CW142:CW158" si="147">AI142</f>
        <v>0</v>
      </c>
      <c r="CX142">
        <f t="shared" ref="CX142:CX158" si="148">AJ142</f>
        <v>0</v>
      </c>
      <c r="CY142">
        <f t="shared" ref="CY142:CY158" si="149">S142*(BZ142/100)</f>
        <v>20444.813999999998</v>
      </c>
      <c r="CZ142">
        <f t="shared" ref="CZ142:CZ158" si="150">S142*(CA142/100)</f>
        <v>9995.2423999999992</v>
      </c>
      <c r="DC142" t="s">
        <v>3</v>
      </c>
      <c r="DD142" t="s">
        <v>3</v>
      </c>
      <c r="DE142" t="s">
        <v>11</v>
      </c>
      <c r="DF142" t="s">
        <v>11</v>
      </c>
      <c r="DG142" t="s">
        <v>12</v>
      </c>
      <c r="DH142" t="s">
        <v>3</v>
      </c>
      <c r="DI142" t="s">
        <v>12</v>
      </c>
      <c r="DJ142" t="s">
        <v>11</v>
      </c>
      <c r="DK142" t="s">
        <v>3</v>
      </c>
      <c r="DL142" t="s">
        <v>3</v>
      </c>
      <c r="DM142" t="s">
        <v>3</v>
      </c>
      <c r="DN142">
        <v>104</v>
      </c>
      <c r="DO142">
        <v>70</v>
      </c>
      <c r="DP142">
        <v>1.0469999999999999</v>
      </c>
      <c r="DQ142">
        <v>1</v>
      </c>
      <c r="DU142">
        <v>1013</v>
      </c>
      <c r="DV142" t="s">
        <v>216</v>
      </c>
      <c r="DW142" t="s">
        <v>216</v>
      </c>
      <c r="DX142">
        <v>1</v>
      </c>
      <c r="EE142">
        <v>21987441</v>
      </c>
      <c r="EF142">
        <v>30</v>
      </c>
      <c r="EG142" t="s">
        <v>22</v>
      </c>
      <c r="EH142">
        <v>0</v>
      </c>
      <c r="EI142" t="s">
        <v>3</v>
      </c>
      <c r="EJ142">
        <v>1</v>
      </c>
      <c r="EK142">
        <v>89</v>
      </c>
      <c r="EL142" t="s">
        <v>218</v>
      </c>
      <c r="EM142" t="s">
        <v>219</v>
      </c>
      <c r="EO142" t="s">
        <v>3</v>
      </c>
      <c r="EQ142">
        <v>131072</v>
      </c>
      <c r="ER142">
        <v>194.29</v>
      </c>
      <c r="ES142">
        <v>115.49</v>
      </c>
      <c r="ET142">
        <v>36.61</v>
      </c>
      <c r="EU142">
        <v>9</v>
      </c>
      <c r="EV142">
        <v>42.19</v>
      </c>
      <c r="EW142">
        <v>4.01</v>
      </c>
      <c r="EX142">
        <v>0</v>
      </c>
      <c r="EY142">
        <v>0</v>
      </c>
      <c r="FQ142">
        <v>0</v>
      </c>
      <c r="FR142">
        <f t="shared" ref="FR142:FR158" si="151">ROUND(IF(AND(BH142=3,BI142=3),P142,0),2)</f>
        <v>0</v>
      </c>
      <c r="FS142">
        <v>0</v>
      </c>
      <c r="FX142">
        <v>104</v>
      </c>
      <c r="FY142">
        <v>70</v>
      </c>
      <c r="GA142" t="s">
        <v>3</v>
      </c>
      <c r="GD142">
        <v>0</v>
      </c>
      <c r="GF142">
        <v>1619046502</v>
      </c>
      <c r="GG142">
        <v>2</v>
      </c>
      <c r="GH142">
        <v>1</v>
      </c>
      <c r="GI142">
        <v>2</v>
      </c>
      <c r="GJ142">
        <v>0</v>
      </c>
      <c r="GK142">
        <f>ROUND(R142*(R12)/100,2)</f>
        <v>474.2</v>
      </c>
      <c r="GL142">
        <f t="shared" ref="GL142:GL158" si="152">ROUND(IF(AND(BH142=3,BI142=3,FS142&lt;&gt;0),P142,0),2)</f>
        <v>0</v>
      </c>
      <c r="GM142">
        <f t="shared" ref="GM142:GM158" si="153">ROUND(O142+X142+Y142+GK142,2)+GX142</f>
        <v>80662.86</v>
      </c>
      <c r="GN142">
        <f t="shared" ref="GN142:GN158" si="154">IF(OR(BI142=0,BI142=1),ROUND(O142+X142+Y142+GK142,2),0)</f>
        <v>80662.86</v>
      </c>
      <c r="GO142">
        <f t="shared" ref="GO142:GO158" si="155">IF(BI142=2,ROUND(O142+X142+Y142+GK142,2),0)</f>
        <v>0</v>
      </c>
      <c r="GP142">
        <f t="shared" ref="GP142:GP158" si="156">IF(BI142=4,ROUND(O142+X142+Y142+GK142,2)+GX142,0)</f>
        <v>0</v>
      </c>
      <c r="GR142">
        <v>0</v>
      </c>
      <c r="GS142">
        <v>0</v>
      </c>
      <c r="GT142">
        <v>0</v>
      </c>
      <c r="GU142" t="s">
        <v>3</v>
      </c>
      <c r="GV142">
        <f t="shared" ref="GV142:GV158" si="157">ROUND(GT142,6)</f>
        <v>0</v>
      </c>
      <c r="GW142">
        <v>1</v>
      </c>
      <c r="GX142">
        <f t="shared" ref="GX142:GX158" si="158">ROUND(GV142*GW142*I142,2)</f>
        <v>0</v>
      </c>
      <c r="HA142">
        <v>0</v>
      </c>
      <c r="HB142">
        <v>0</v>
      </c>
      <c r="IK142">
        <v>0</v>
      </c>
    </row>
    <row r="143" spans="1:245" x14ac:dyDescent="0.2">
      <c r="A143">
        <v>17</v>
      </c>
      <c r="B143">
        <v>1</v>
      </c>
      <c r="E143" t="s">
        <v>220</v>
      </c>
      <c r="F143" t="s">
        <v>221</v>
      </c>
      <c r="G143" t="s">
        <v>222</v>
      </c>
      <c r="H143" t="s">
        <v>216</v>
      </c>
      <c r="I143">
        <v>56.790999999999997</v>
      </c>
      <c r="J143">
        <v>0</v>
      </c>
      <c r="O143">
        <f t="shared" si="125"/>
        <v>471430.13</v>
      </c>
      <c r="P143">
        <f t="shared" si="126"/>
        <v>132411.99</v>
      </c>
      <c r="Q143">
        <f t="shared" si="127"/>
        <v>28257.81</v>
      </c>
      <c r="R143">
        <f t="shared" si="128"/>
        <v>702.79</v>
      </c>
      <c r="S143">
        <f t="shared" si="129"/>
        <v>310760.33</v>
      </c>
      <c r="T143">
        <f t="shared" si="130"/>
        <v>0</v>
      </c>
      <c r="U143">
        <f t="shared" si="131"/>
        <v>1308.8053859999998</v>
      </c>
      <c r="V143">
        <f t="shared" si="132"/>
        <v>0</v>
      </c>
      <c r="W143">
        <f t="shared" si="133"/>
        <v>0</v>
      </c>
      <c r="X143">
        <f t="shared" si="134"/>
        <v>239285.45</v>
      </c>
      <c r="Y143">
        <f t="shared" si="135"/>
        <v>136734.54999999999</v>
      </c>
      <c r="AA143">
        <v>42145827</v>
      </c>
      <c r="AB143">
        <f t="shared" si="136"/>
        <v>993.91399999999999</v>
      </c>
      <c r="AC143">
        <f t="shared" si="137"/>
        <v>637.04</v>
      </c>
      <c r="AD143">
        <f>ROUND(((ET143*1.25)),6)</f>
        <v>61.887500000000003</v>
      </c>
      <c r="AE143">
        <f>ROUND(((EU143*1.25)),6)</f>
        <v>12.375</v>
      </c>
      <c r="AF143">
        <f>ROUND(((EV143*1.15)),6)</f>
        <v>294.98649999999998</v>
      </c>
      <c r="AG143">
        <f t="shared" si="138"/>
        <v>0</v>
      </c>
      <c r="AH143">
        <f>((EW143*1.15))</f>
        <v>23.045999999999996</v>
      </c>
      <c r="AI143">
        <f>((EX143*1.25))</f>
        <v>0</v>
      </c>
      <c r="AJ143">
        <f t="shared" si="139"/>
        <v>0</v>
      </c>
      <c r="AK143">
        <v>943.06</v>
      </c>
      <c r="AL143">
        <v>637.04</v>
      </c>
      <c r="AM143">
        <v>49.51</v>
      </c>
      <c r="AN143">
        <v>9.9</v>
      </c>
      <c r="AO143">
        <v>256.51</v>
      </c>
      <c r="AP143">
        <v>0</v>
      </c>
      <c r="AQ143">
        <v>20.04</v>
      </c>
      <c r="AR143">
        <v>0</v>
      </c>
      <c r="AS143">
        <v>0</v>
      </c>
      <c r="AT143">
        <v>77</v>
      </c>
      <c r="AU143">
        <v>44</v>
      </c>
      <c r="AV143">
        <v>1</v>
      </c>
      <c r="AW143">
        <v>1</v>
      </c>
      <c r="AZ143">
        <v>1</v>
      </c>
      <c r="BA143">
        <v>18.55</v>
      </c>
      <c r="BB143">
        <v>8.0399999999999991</v>
      </c>
      <c r="BC143">
        <v>3.66</v>
      </c>
      <c r="BD143" t="s">
        <v>3</v>
      </c>
      <c r="BE143" t="s">
        <v>3</v>
      </c>
      <c r="BF143" t="s">
        <v>3</v>
      </c>
      <c r="BG143" t="s">
        <v>3</v>
      </c>
      <c r="BH143">
        <v>0</v>
      </c>
      <c r="BI143">
        <v>1</v>
      </c>
      <c r="BJ143" t="s">
        <v>223</v>
      </c>
      <c r="BM143">
        <v>143</v>
      </c>
      <c r="BN143">
        <v>7156650</v>
      </c>
      <c r="BO143" t="s">
        <v>221</v>
      </c>
      <c r="BP143">
        <v>1</v>
      </c>
      <c r="BQ143">
        <v>30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77</v>
      </c>
      <c r="CA143">
        <v>44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40"/>
        <v>471430.13</v>
      </c>
      <c r="CQ143">
        <f t="shared" si="141"/>
        <v>2331.5664000000002</v>
      </c>
      <c r="CR143">
        <f t="shared" si="142"/>
        <v>497.57549999999998</v>
      </c>
      <c r="CS143">
        <f t="shared" si="143"/>
        <v>12.375</v>
      </c>
      <c r="CT143">
        <f t="shared" si="144"/>
        <v>5471.9995749999998</v>
      </c>
      <c r="CU143">
        <f t="shared" si="145"/>
        <v>0</v>
      </c>
      <c r="CV143">
        <f t="shared" si="146"/>
        <v>23.045999999999996</v>
      </c>
      <c r="CW143">
        <f t="shared" si="147"/>
        <v>0</v>
      </c>
      <c r="CX143">
        <f t="shared" si="148"/>
        <v>0</v>
      </c>
      <c r="CY143">
        <f t="shared" si="149"/>
        <v>239285.45410000003</v>
      </c>
      <c r="CZ143">
        <f t="shared" si="150"/>
        <v>136734.54520000002</v>
      </c>
      <c r="DC143" t="s">
        <v>3</v>
      </c>
      <c r="DD143" t="s">
        <v>3</v>
      </c>
      <c r="DE143" t="s">
        <v>11</v>
      </c>
      <c r="DF143" t="s">
        <v>11</v>
      </c>
      <c r="DG143" t="s">
        <v>12</v>
      </c>
      <c r="DH143" t="s">
        <v>3</v>
      </c>
      <c r="DI143" t="s">
        <v>12</v>
      </c>
      <c r="DJ143" t="s">
        <v>11</v>
      </c>
      <c r="DK143" t="s">
        <v>3</v>
      </c>
      <c r="DL143" t="s">
        <v>3</v>
      </c>
      <c r="DM143" t="s">
        <v>3</v>
      </c>
      <c r="DN143">
        <v>91</v>
      </c>
      <c r="DO143">
        <v>70</v>
      </c>
      <c r="DP143">
        <v>1.0469999999999999</v>
      </c>
      <c r="DQ143">
        <v>1.0189999999999999</v>
      </c>
      <c r="DU143">
        <v>1013</v>
      </c>
      <c r="DV143" t="s">
        <v>216</v>
      </c>
      <c r="DW143" t="s">
        <v>216</v>
      </c>
      <c r="DX143">
        <v>1</v>
      </c>
      <c r="EE143">
        <v>21987495</v>
      </c>
      <c r="EF143">
        <v>30</v>
      </c>
      <c r="EG143" t="s">
        <v>22</v>
      </c>
      <c r="EH143">
        <v>0</v>
      </c>
      <c r="EI143" t="s">
        <v>3</v>
      </c>
      <c r="EJ143">
        <v>1</v>
      </c>
      <c r="EK143">
        <v>143</v>
      </c>
      <c r="EL143" t="s">
        <v>224</v>
      </c>
      <c r="EM143" t="s">
        <v>225</v>
      </c>
      <c r="EO143" t="s">
        <v>3</v>
      </c>
      <c r="EQ143">
        <v>131072</v>
      </c>
      <c r="ER143">
        <v>943.06</v>
      </c>
      <c r="ES143">
        <v>637.04</v>
      </c>
      <c r="ET143">
        <v>49.51</v>
      </c>
      <c r="EU143">
        <v>9.9</v>
      </c>
      <c r="EV143">
        <v>256.51</v>
      </c>
      <c r="EW143">
        <v>20.04</v>
      </c>
      <c r="EX143">
        <v>0</v>
      </c>
      <c r="EY143">
        <v>0</v>
      </c>
      <c r="FQ143">
        <v>0</v>
      </c>
      <c r="FR143">
        <f t="shared" si="151"/>
        <v>0</v>
      </c>
      <c r="FS143">
        <v>0</v>
      </c>
      <c r="FX143">
        <v>91</v>
      </c>
      <c r="FY143">
        <v>70</v>
      </c>
      <c r="GA143" t="s">
        <v>3</v>
      </c>
      <c r="GD143">
        <v>0</v>
      </c>
      <c r="GF143">
        <v>274874889</v>
      </c>
      <c r="GG143">
        <v>2</v>
      </c>
      <c r="GH143">
        <v>1</v>
      </c>
      <c r="GI143">
        <v>2</v>
      </c>
      <c r="GJ143">
        <v>0</v>
      </c>
      <c r="GK143">
        <f>ROUND(R143*(R12)/100,2)</f>
        <v>1173.6600000000001</v>
      </c>
      <c r="GL143">
        <f t="shared" si="152"/>
        <v>0</v>
      </c>
      <c r="GM143">
        <f t="shared" si="153"/>
        <v>848623.79</v>
      </c>
      <c r="GN143">
        <f t="shared" si="154"/>
        <v>848623.79</v>
      </c>
      <c r="GO143">
        <f t="shared" si="155"/>
        <v>0</v>
      </c>
      <c r="GP143">
        <f t="shared" si="156"/>
        <v>0</v>
      </c>
      <c r="GR143">
        <v>0</v>
      </c>
      <c r="GS143">
        <v>0</v>
      </c>
      <c r="GT143">
        <v>0</v>
      </c>
      <c r="GU143" t="s">
        <v>3</v>
      </c>
      <c r="GV143">
        <f t="shared" si="157"/>
        <v>0</v>
      </c>
      <c r="GW143">
        <v>1</v>
      </c>
      <c r="GX143">
        <f t="shared" si="158"/>
        <v>0</v>
      </c>
      <c r="HA143">
        <v>0</v>
      </c>
      <c r="HB143">
        <v>0</v>
      </c>
      <c r="IK143">
        <v>0</v>
      </c>
    </row>
    <row r="144" spans="1:245" x14ac:dyDescent="0.2">
      <c r="A144">
        <v>18</v>
      </c>
      <c r="B144">
        <v>1</v>
      </c>
      <c r="E144" t="s">
        <v>226</v>
      </c>
      <c r="F144" t="s">
        <v>227</v>
      </c>
      <c r="G144" t="s">
        <v>228</v>
      </c>
      <c r="H144" t="s">
        <v>123</v>
      </c>
      <c r="I144">
        <f>I143*J144</f>
        <v>55.087269999999997</v>
      </c>
      <c r="J144">
        <v>0.97</v>
      </c>
      <c r="O144">
        <f t="shared" si="125"/>
        <v>219159.66</v>
      </c>
      <c r="P144">
        <f t="shared" si="126"/>
        <v>219159.66</v>
      </c>
      <c r="Q144">
        <f t="shared" si="127"/>
        <v>0</v>
      </c>
      <c r="R144">
        <f t="shared" si="128"/>
        <v>0</v>
      </c>
      <c r="S144">
        <f t="shared" si="129"/>
        <v>0</v>
      </c>
      <c r="T144">
        <f t="shared" si="130"/>
        <v>0</v>
      </c>
      <c r="U144">
        <f t="shared" si="131"/>
        <v>0</v>
      </c>
      <c r="V144">
        <f t="shared" si="132"/>
        <v>0</v>
      </c>
      <c r="W144">
        <f t="shared" si="133"/>
        <v>0</v>
      </c>
      <c r="X144">
        <f t="shared" si="134"/>
        <v>0</v>
      </c>
      <c r="Y144">
        <f t="shared" si="135"/>
        <v>0</v>
      </c>
      <c r="AA144">
        <v>42145827</v>
      </c>
      <c r="AB144">
        <f t="shared" si="136"/>
        <v>1247.1500000000001</v>
      </c>
      <c r="AC144">
        <f t="shared" si="137"/>
        <v>1247.1500000000001</v>
      </c>
      <c r="AD144">
        <f>ROUND((ET144),6)</f>
        <v>0</v>
      </c>
      <c r="AE144">
        <f>ROUND((EU144),6)</f>
        <v>0</v>
      </c>
      <c r="AF144">
        <f>ROUND((EV144),6)</f>
        <v>0</v>
      </c>
      <c r="AG144">
        <f t="shared" si="138"/>
        <v>0</v>
      </c>
      <c r="AH144">
        <f>(EW144)</f>
        <v>0</v>
      </c>
      <c r="AI144">
        <f>(EX144)</f>
        <v>0</v>
      </c>
      <c r="AJ144">
        <f t="shared" si="139"/>
        <v>0</v>
      </c>
      <c r="AK144">
        <v>1247.1500000000001</v>
      </c>
      <c r="AL144">
        <v>1247.1500000000001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</v>
      </c>
      <c r="AW144">
        <v>1</v>
      </c>
      <c r="AZ144">
        <v>1</v>
      </c>
      <c r="BA144">
        <v>1</v>
      </c>
      <c r="BB144">
        <v>1</v>
      </c>
      <c r="BC144">
        <v>3.19</v>
      </c>
      <c r="BD144" t="s">
        <v>3</v>
      </c>
      <c r="BE144" t="s">
        <v>3</v>
      </c>
      <c r="BF144" t="s">
        <v>3</v>
      </c>
      <c r="BG144" t="s">
        <v>3</v>
      </c>
      <c r="BH144">
        <v>3</v>
      </c>
      <c r="BI144">
        <v>1</v>
      </c>
      <c r="BJ144" t="s">
        <v>229</v>
      </c>
      <c r="BM144">
        <v>143</v>
      </c>
      <c r="BN144">
        <v>7156650</v>
      </c>
      <c r="BO144" t="s">
        <v>227</v>
      </c>
      <c r="BP144">
        <v>1</v>
      </c>
      <c r="BQ144">
        <v>30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0</v>
      </c>
      <c r="CA144">
        <v>0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40"/>
        <v>219159.66</v>
      </c>
      <c r="CQ144">
        <f t="shared" si="141"/>
        <v>3978.4085</v>
      </c>
      <c r="CR144">
        <f t="shared" si="142"/>
        <v>0</v>
      </c>
      <c r="CS144">
        <f t="shared" si="143"/>
        <v>0</v>
      </c>
      <c r="CT144">
        <f t="shared" si="144"/>
        <v>0</v>
      </c>
      <c r="CU144">
        <f t="shared" si="145"/>
        <v>0</v>
      </c>
      <c r="CV144">
        <f t="shared" si="146"/>
        <v>0</v>
      </c>
      <c r="CW144">
        <f t="shared" si="147"/>
        <v>0</v>
      </c>
      <c r="CX144">
        <f t="shared" si="148"/>
        <v>0</v>
      </c>
      <c r="CY144">
        <f t="shared" si="149"/>
        <v>0</v>
      </c>
      <c r="CZ144">
        <f t="shared" si="150"/>
        <v>0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91</v>
      </c>
      <c r="DO144">
        <v>70</v>
      </c>
      <c r="DP144">
        <v>1.0469999999999999</v>
      </c>
      <c r="DQ144">
        <v>1.0189999999999999</v>
      </c>
      <c r="DU144">
        <v>1007</v>
      </c>
      <c r="DV144" t="s">
        <v>123</v>
      </c>
      <c r="DW144" t="s">
        <v>123</v>
      </c>
      <c r="DX144">
        <v>1</v>
      </c>
      <c r="EE144">
        <v>21987495</v>
      </c>
      <c r="EF144">
        <v>30</v>
      </c>
      <c r="EG144" t="s">
        <v>22</v>
      </c>
      <c r="EH144">
        <v>0</v>
      </c>
      <c r="EI144" t="s">
        <v>3</v>
      </c>
      <c r="EJ144">
        <v>1</v>
      </c>
      <c r="EK144">
        <v>143</v>
      </c>
      <c r="EL144" t="s">
        <v>224</v>
      </c>
      <c r="EM144" t="s">
        <v>225</v>
      </c>
      <c r="EO144" t="s">
        <v>3</v>
      </c>
      <c r="EQ144">
        <v>0</v>
      </c>
      <c r="ER144">
        <v>1247.1500000000001</v>
      </c>
      <c r="ES144">
        <v>1247.1500000000001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51"/>
        <v>0</v>
      </c>
      <c r="FS144">
        <v>0</v>
      </c>
      <c r="FX144">
        <v>91</v>
      </c>
      <c r="FY144">
        <v>70</v>
      </c>
      <c r="GA144" t="s">
        <v>3</v>
      </c>
      <c r="GD144">
        <v>0</v>
      </c>
      <c r="GF144">
        <v>595229486</v>
      </c>
      <c r="GG144">
        <v>2</v>
      </c>
      <c r="GH144">
        <v>1</v>
      </c>
      <c r="GI144">
        <v>2</v>
      </c>
      <c r="GJ144">
        <v>0</v>
      </c>
      <c r="GK144">
        <f>ROUND(R144*(R12)/100,2)</f>
        <v>0</v>
      </c>
      <c r="GL144">
        <f t="shared" si="152"/>
        <v>0</v>
      </c>
      <c r="GM144">
        <f t="shared" si="153"/>
        <v>219159.66</v>
      </c>
      <c r="GN144">
        <f t="shared" si="154"/>
        <v>219159.66</v>
      </c>
      <c r="GO144">
        <f t="shared" si="155"/>
        <v>0</v>
      </c>
      <c r="GP144">
        <f t="shared" si="156"/>
        <v>0</v>
      </c>
      <c r="GR144">
        <v>0</v>
      </c>
      <c r="GS144">
        <v>0</v>
      </c>
      <c r="GT144">
        <v>0</v>
      </c>
      <c r="GU144" t="s">
        <v>3</v>
      </c>
      <c r="GV144">
        <f t="shared" si="157"/>
        <v>0</v>
      </c>
      <c r="GW144">
        <v>1</v>
      </c>
      <c r="GX144">
        <f t="shared" si="158"/>
        <v>0</v>
      </c>
      <c r="HA144">
        <v>0</v>
      </c>
      <c r="HB144">
        <v>0</v>
      </c>
      <c r="IK144">
        <v>0</v>
      </c>
    </row>
    <row r="145" spans="1:245" x14ac:dyDescent="0.2">
      <c r="A145">
        <v>17</v>
      </c>
      <c r="B145">
        <v>1</v>
      </c>
      <c r="E145" t="s">
        <v>230</v>
      </c>
      <c r="F145" t="s">
        <v>231</v>
      </c>
      <c r="G145" t="s">
        <v>232</v>
      </c>
      <c r="H145" t="s">
        <v>20</v>
      </c>
      <c r="I145">
        <v>6.3101000000000003</v>
      </c>
      <c r="J145">
        <v>0</v>
      </c>
      <c r="O145">
        <f t="shared" si="125"/>
        <v>5244.44</v>
      </c>
      <c r="P145">
        <f t="shared" si="126"/>
        <v>0</v>
      </c>
      <c r="Q145">
        <f t="shared" si="127"/>
        <v>57.91</v>
      </c>
      <c r="R145">
        <f t="shared" si="128"/>
        <v>1.42</v>
      </c>
      <c r="S145">
        <f t="shared" si="129"/>
        <v>5186.53</v>
      </c>
      <c r="T145">
        <f t="shared" si="130"/>
        <v>0</v>
      </c>
      <c r="U145">
        <f t="shared" si="131"/>
        <v>25.035321750000001</v>
      </c>
      <c r="V145">
        <f t="shared" si="132"/>
        <v>0</v>
      </c>
      <c r="W145">
        <f t="shared" si="133"/>
        <v>0</v>
      </c>
      <c r="X145">
        <f t="shared" si="134"/>
        <v>4667.88</v>
      </c>
      <c r="Y145">
        <f t="shared" si="135"/>
        <v>2282.0700000000002</v>
      </c>
      <c r="AA145">
        <v>42145827</v>
      </c>
      <c r="AB145">
        <f t="shared" si="136"/>
        <v>45.459499999999998</v>
      </c>
      <c r="AC145">
        <f t="shared" si="137"/>
        <v>0</v>
      </c>
      <c r="AD145">
        <f>ROUND(((ET145*1.25)),6)</f>
        <v>1.1499999999999999</v>
      </c>
      <c r="AE145">
        <f>ROUND(((EU145*1.25)),6)</f>
        <v>0.22500000000000001</v>
      </c>
      <c r="AF145">
        <f>ROUND(((EV145*1.15)),6)</f>
        <v>44.3095</v>
      </c>
      <c r="AG145">
        <f t="shared" si="138"/>
        <v>0</v>
      </c>
      <c r="AH145">
        <f>((EW145*1.15))</f>
        <v>3.9674999999999998</v>
      </c>
      <c r="AI145">
        <f>((EX145*1.25))</f>
        <v>0</v>
      </c>
      <c r="AJ145">
        <f t="shared" si="139"/>
        <v>0</v>
      </c>
      <c r="AK145">
        <v>39.450000000000003</v>
      </c>
      <c r="AL145">
        <v>0</v>
      </c>
      <c r="AM145">
        <v>0.92</v>
      </c>
      <c r="AN145">
        <v>0.18</v>
      </c>
      <c r="AO145">
        <v>38.53</v>
      </c>
      <c r="AP145">
        <v>0</v>
      </c>
      <c r="AQ145">
        <v>3.45</v>
      </c>
      <c r="AR145">
        <v>0</v>
      </c>
      <c r="AS145">
        <v>0</v>
      </c>
      <c r="AT145">
        <v>90</v>
      </c>
      <c r="AU145">
        <v>44</v>
      </c>
      <c r="AV145">
        <v>1</v>
      </c>
      <c r="AW145">
        <v>1</v>
      </c>
      <c r="AZ145">
        <v>1</v>
      </c>
      <c r="BA145">
        <v>18.55</v>
      </c>
      <c r="BB145">
        <v>7.98</v>
      </c>
      <c r="BC145">
        <v>1</v>
      </c>
      <c r="BD145" t="s">
        <v>3</v>
      </c>
      <c r="BE145" t="s">
        <v>3</v>
      </c>
      <c r="BF145" t="s">
        <v>3</v>
      </c>
      <c r="BG145" t="s">
        <v>3</v>
      </c>
      <c r="BH145">
        <v>0</v>
      </c>
      <c r="BI145">
        <v>1</v>
      </c>
      <c r="BJ145" t="s">
        <v>233</v>
      </c>
      <c r="BM145">
        <v>93</v>
      </c>
      <c r="BN145">
        <v>7156650</v>
      </c>
      <c r="BO145" t="s">
        <v>231</v>
      </c>
      <c r="BP145">
        <v>1</v>
      </c>
      <c r="BQ145">
        <v>30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90</v>
      </c>
      <c r="CA145">
        <v>44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40"/>
        <v>5244.44</v>
      </c>
      <c r="CQ145">
        <f t="shared" si="141"/>
        <v>0</v>
      </c>
      <c r="CR145">
        <f t="shared" si="142"/>
        <v>9.1769999999999996</v>
      </c>
      <c r="CS145">
        <f t="shared" si="143"/>
        <v>0.22500000000000001</v>
      </c>
      <c r="CT145">
        <f t="shared" si="144"/>
        <v>821.94122500000003</v>
      </c>
      <c r="CU145">
        <f t="shared" si="145"/>
        <v>0</v>
      </c>
      <c r="CV145">
        <f t="shared" si="146"/>
        <v>3.9674999999999998</v>
      </c>
      <c r="CW145">
        <f t="shared" si="147"/>
        <v>0</v>
      </c>
      <c r="CX145">
        <f t="shared" si="148"/>
        <v>0</v>
      </c>
      <c r="CY145">
        <f t="shared" si="149"/>
        <v>4667.8769999999995</v>
      </c>
      <c r="CZ145">
        <f t="shared" si="150"/>
        <v>2282.0731999999998</v>
      </c>
      <c r="DC145" t="s">
        <v>3</v>
      </c>
      <c r="DD145" t="s">
        <v>3</v>
      </c>
      <c r="DE145" t="s">
        <v>11</v>
      </c>
      <c r="DF145" t="s">
        <v>11</v>
      </c>
      <c r="DG145" t="s">
        <v>12</v>
      </c>
      <c r="DH145" t="s">
        <v>3</v>
      </c>
      <c r="DI145" t="s">
        <v>12</v>
      </c>
      <c r="DJ145" t="s">
        <v>11</v>
      </c>
      <c r="DK145" t="s">
        <v>3</v>
      </c>
      <c r="DL145" t="s">
        <v>3</v>
      </c>
      <c r="DM145" t="s">
        <v>3</v>
      </c>
      <c r="DN145">
        <v>104</v>
      </c>
      <c r="DO145">
        <v>70</v>
      </c>
      <c r="DP145">
        <v>1.0469999999999999</v>
      </c>
      <c r="DQ145">
        <v>1</v>
      </c>
      <c r="DU145">
        <v>1005</v>
      </c>
      <c r="DV145" t="s">
        <v>20</v>
      </c>
      <c r="DW145" t="s">
        <v>20</v>
      </c>
      <c r="DX145">
        <v>100</v>
      </c>
      <c r="EE145">
        <v>21987445</v>
      </c>
      <c r="EF145">
        <v>30</v>
      </c>
      <c r="EG145" t="s">
        <v>22</v>
      </c>
      <c r="EH145">
        <v>0</v>
      </c>
      <c r="EI145" t="s">
        <v>3</v>
      </c>
      <c r="EJ145">
        <v>1</v>
      </c>
      <c r="EK145">
        <v>93</v>
      </c>
      <c r="EL145" t="s">
        <v>234</v>
      </c>
      <c r="EM145" t="s">
        <v>235</v>
      </c>
      <c r="EO145" t="s">
        <v>3</v>
      </c>
      <c r="EQ145">
        <v>131072</v>
      </c>
      <c r="ER145">
        <v>39.450000000000003</v>
      </c>
      <c r="ES145">
        <v>0</v>
      </c>
      <c r="ET145">
        <v>0.92</v>
      </c>
      <c r="EU145">
        <v>0.18</v>
      </c>
      <c r="EV145">
        <v>38.53</v>
      </c>
      <c r="EW145">
        <v>3.45</v>
      </c>
      <c r="EX145">
        <v>0</v>
      </c>
      <c r="EY145">
        <v>0</v>
      </c>
      <c r="FQ145">
        <v>0</v>
      </c>
      <c r="FR145">
        <f t="shared" si="151"/>
        <v>0</v>
      </c>
      <c r="FS145">
        <v>0</v>
      </c>
      <c r="FX145">
        <v>104</v>
      </c>
      <c r="FY145">
        <v>70</v>
      </c>
      <c r="GA145" t="s">
        <v>3</v>
      </c>
      <c r="GD145">
        <v>0</v>
      </c>
      <c r="GF145">
        <v>785482693</v>
      </c>
      <c r="GG145">
        <v>2</v>
      </c>
      <c r="GH145">
        <v>1</v>
      </c>
      <c r="GI145">
        <v>2</v>
      </c>
      <c r="GJ145">
        <v>0</v>
      </c>
      <c r="GK145">
        <f>ROUND(R145*(R12)/100,2)</f>
        <v>2.37</v>
      </c>
      <c r="GL145">
        <f t="shared" si="152"/>
        <v>0</v>
      </c>
      <c r="GM145">
        <f t="shared" si="153"/>
        <v>12196.76</v>
      </c>
      <c r="GN145">
        <f t="shared" si="154"/>
        <v>12196.76</v>
      </c>
      <c r="GO145">
        <f t="shared" si="155"/>
        <v>0</v>
      </c>
      <c r="GP145">
        <f t="shared" si="156"/>
        <v>0</v>
      </c>
      <c r="GR145">
        <v>0</v>
      </c>
      <c r="GS145">
        <v>0</v>
      </c>
      <c r="GT145">
        <v>0</v>
      </c>
      <c r="GU145" t="s">
        <v>3</v>
      </c>
      <c r="GV145">
        <f t="shared" si="157"/>
        <v>0</v>
      </c>
      <c r="GW145">
        <v>1</v>
      </c>
      <c r="GX145">
        <f t="shared" si="158"/>
        <v>0</v>
      </c>
      <c r="HA145">
        <v>0</v>
      </c>
      <c r="HB145">
        <v>0</v>
      </c>
      <c r="IK145">
        <v>0</v>
      </c>
    </row>
    <row r="146" spans="1:245" x14ac:dyDescent="0.2">
      <c r="A146">
        <v>18</v>
      </c>
      <c r="B146">
        <v>1</v>
      </c>
      <c r="E146" t="s">
        <v>236</v>
      </c>
      <c r="F146" t="s">
        <v>237</v>
      </c>
      <c r="G146" t="s">
        <v>238</v>
      </c>
      <c r="H146" t="s">
        <v>28</v>
      </c>
      <c r="I146">
        <f>I145*J146</f>
        <v>772.35623999999996</v>
      </c>
      <c r="J146">
        <v>122.39999999999999</v>
      </c>
      <c r="O146">
        <f t="shared" si="125"/>
        <v>5839.71</v>
      </c>
      <c r="P146">
        <f t="shared" si="126"/>
        <v>5839.71</v>
      </c>
      <c r="Q146">
        <f t="shared" si="127"/>
        <v>0</v>
      </c>
      <c r="R146">
        <f t="shared" si="128"/>
        <v>0</v>
      </c>
      <c r="S146">
        <f t="shared" si="129"/>
        <v>0</v>
      </c>
      <c r="T146">
        <f t="shared" si="130"/>
        <v>0</v>
      </c>
      <c r="U146">
        <f t="shared" si="131"/>
        <v>0</v>
      </c>
      <c r="V146">
        <f t="shared" si="132"/>
        <v>0</v>
      </c>
      <c r="W146">
        <f t="shared" si="133"/>
        <v>0</v>
      </c>
      <c r="X146">
        <f t="shared" si="134"/>
        <v>0</v>
      </c>
      <c r="Y146">
        <f t="shared" si="135"/>
        <v>0</v>
      </c>
      <c r="AA146">
        <v>42145827</v>
      </c>
      <c r="AB146">
        <f t="shared" si="136"/>
        <v>8.1300000000000008</v>
      </c>
      <c r="AC146">
        <f t="shared" si="137"/>
        <v>8.1300000000000008</v>
      </c>
      <c r="AD146">
        <f>ROUND((ET146),6)</f>
        <v>0</v>
      </c>
      <c r="AE146">
        <f>ROUND((EU146),6)</f>
        <v>0</v>
      </c>
      <c r="AF146">
        <f>ROUND((EV146),6)</f>
        <v>0</v>
      </c>
      <c r="AG146">
        <f t="shared" si="138"/>
        <v>0</v>
      </c>
      <c r="AH146">
        <f>(EW146)</f>
        <v>0</v>
      </c>
      <c r="AI146">
        <f>(EX146)</f>
        <v>0</v>
      </c>
      <c r="AJ146">
        <f t="shared" si="139"/>
        <v>0</v>
      </c>
      <c r="AK146">
        <v>8.1300000000000008</v>
      </c>
      <c r="AL146">
        <v>8.1300000000000008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1</v>
      </c>
      <c r="AW146">
        <v>1</v>
      </c>
      <c r="AZ146">
        <v>1</v>
      </c>
      <c r="BA146">
        <v>1</v>
      </c>
      <c r="BB146">
        <v>1</v>
      </c>
      <c r="BC146">
        <v>0.93</v>
      </c>
      <c r="BD146" t="s">
        <v>3</v>
      </c>
      <c r="BE146" t="s">
        <v>3</v>
      </c>
      <c r="BF146" t="s">
        <v>3</v>
      </c>
      <c r="BG146" t="s">
        <v>3</v>
      </c>
      <c r="BH146">
        <v>3</v>
      </c>
      <c r="BI146">
        <v>1</v>
      </c>
      <c r="BJ146" t="s">
        <v>239</v>
      </c>
      <c r="BM146">
        <v>93</v>
      </c>
      <c r="BN146">
        <v>7156650</v>
      </c>
      <c r="BO146" t="s">
        <v>237</v>
      </c>
      <c r="BP146">
        <v>1</v>
      </c>
      <c r="BQ146">
        <v>30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0</v>
      </c>
      <c r="CA146">
        <v>0</v>
      </c>
      <c r="CF146">
        <v>0</v>
      </c>
      <c r="CG146">
        <v>0</v>
      </c>
      <c r="CM146">
        <v>0</v>
      </c>
      <c r="CN146" t="s">
        <v>3</v>
      </c>
      <c r="CO146">
        <v>0</v>
      </c>
      <c r="CP146">
        <f t="shared" si="140"/>
        <v>5839.71</v>
      </c>
      <c r="CQ146">
        <f t="shared" si="141"/>
        <v>7.5609000000000011</v>
      </c>
      <c r="CR146">
        <f t="shared" si="142"/>
        <v>0</v>
      </c>
      <c r="CS146">
        <f t="shared" si="143"/>
        <v>0</v>
      </c>
      <c r="CT146">
        <f t="shared" si="144"/>
        <v>0</v>
      </c>
      <c r="CU146">
        <f t="shared" si="145"/>
        <v>0</v>
      </c>
      <c r="CV146">
        <f t="shared" si="146"/>
        <v>0</v>
      </c>
      <c r="CW146">
        <f t="shared" si="147"/>
        <v>0</v>
      </c>
      <c r="CX146">
        <f t="shared" si="148"/>
        <v>0</v>
      </c>
      <c r="CY146">
        <f t="shared" si="149"/>
        <v>0</v>
      </c>
      <c r="CZ146">
        <f t="shared" si="150"/>
        <v>0</v>
      </c>
      <c r="DC146" t="s">
        <v>3</v>
      </c>
      <c r="DD146" t="s">
        <v>3</v>
      </c>
      <c r="DE146" t="s">
        <v>3</v>
      </c>
      <c r="DF146" t="s">
        <v>3</v>
      </c>
      <c r="DG146" t="s">
        <v>3</v>
      </c>
      <c r="DH146" t="s">
        <v>3</v>
      </c>
      <c r="DI146" t="s">
        <v>3</v>
      </c>
      <c r="DJ146" t="s">
        <v>3</v>
      </c>
      <c r="DK146" t="s">
        <v>3</v>
      </c>
      <c r="DL146" t="s">
        <v>3</v>
      </c>
      <c r="DM146" t="s">
        <v>3</v>
      </c>
      <c r="DN146">
        <v>104</v>
      </c>
      <c r="DO146">
        <v>70</v>
      </c>
      <c r="DP146">
        <v>1.0469999999999999</v>
      </c>
      <c r="DQ146">
        <v>1</v>
      </c>
      <c r="DU146">
        <v>1005</v>
      </c>
      <c r="DV146" t="s">
        <v>28</v>
      </c>
      <c r="DW146" t="s">
        <v>28</v>
      </c>
      <c r="DX146">
        <v>1</v>
      </c>
      <c r="EE146">
        <v>21987445</v>
      </c>
      <c r="EF146">
        <v>30</v>
      </c>
      <c r="EG146" t="s">
        <v>22</v>
      </c>
      <c r="EH146">
        <v>0</v>
      </c>
      <c r="EI146" t="s">
        <v>3</v>
      </c>
      <c r="EJ146">
        <v>1</v>
      </c>
      <c r="EK146">
        <v>93</v>
      </c>
      <c r="EL146" t="s">
        <v>234</v>
      </c>
      <c r="EM146" t="s">
        <v>235</v>
      </c>
      <c r="EO146" t="s">
        <v>3</v>
      </c>
      <c r="EQ146">
        <v>0</v>
      </c>
      <c r="ER146">
        <v>8.1300000000000008</v>
      </c>
      <c r="ES146">
        <v>8.1300000000000008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51"/>
        <v>0</v>
      </c>
      <c r="FS146">
        <v>0</v>
      </c>
      <c r="FX146">
        <v>104</v>
      </c>
      <c r="FY146">
        <v>70</v>
      </c>
      <c r="GA146" t="s">
        <v>3</v>
      </c>
      <c r="GD146">
        <v>0</v>
      </c>
      <c r="GF146">
        <v>-1207143317</v>
      </c>
      <c r="GG146">
        <v>2</v>
      </c>
      <c r="GH146">
        <v>1</v>
      </c>
      <c r="GI146">
        <v>2</v>
      </c>
      <c r="GJ146">
        <v>0</v>
      </c>
      <c r="GK146">
        <f>ROUND(R146*(R12)/100,2)</f>
        <v>0</v>
      </c>
      <c r="GL146">
        <f t="shared" si="152"/>
        <v>0</v>
      </c>
      <c r="GM146">
        <f t="shared" si="153"/>
        <v>5839.71</v>
      </c>
      <c r="GN146">
        <f t="shared" si="154"/>
        <v>5839.71</v>
      </c>
      <c r="GO146">
        <f t="shared" si="155"/>
        <v>0</v>
      </c>
      <c r="GP146">
        <f t="shared" si="156"/>
        <v>0</v>
      </c>
      <c r="GR146">
        <v>0</v>
      </c>
      <c r="GS146">
        <v>0</v>
      </c>
      <c r="GT146">
        <v>0</v>
      </c>
      <c r="GU146" t="s">
        <v>3</v>
      </c>
      <c r="GV146">
        <f t="shared" si="157"/>
        <v>0</v>
      </c>
      <c r="GW146">
        <v>1</v>
      </c>
      <c r="GX146">
        <f t="shared" si="158"/>
        <v>0</v>
      </c>
      <c r="HA146">
        <v>0</v>
      </c>
      <c r="HB146">
        <v>0</v>
      </c>
      <c r="IK146">
        <v>0</v>
      </c>
    </row>
    <row r="147" spans="1:245" x14ac:dyDescent="0.2">
      <c r="A147">
        <v>17</v>
      </c>
      <c r="B147">
        <v>1</v>
      </c>
      <c r="E147" t="s">
        <v>240</v>
      </c>
      <c r="F147" t="s">
        <v>231</v>
      </c>
      <c r="G147" t="s">
        <v>232</v>
      </c>
      <c r="H147" t="s">
        <v>20</v>
      </c>
      <c r="I147">
        <v>6.3101000000000003</v>
      </c>
      <c r="J147">
        <v>0</v>
      </c>
      <c r="O147">
        <f t="shared" si="125"/>
        <v>5244.44</v>
      </c>
      <c r="P147">
        <f t="shared" si="126"/>
        <v>0</v>
      </c>
      <c r="Q147">
        <f t="shared" si="127"/>
        <v>57.91</v>
      </c>
      <c r="R147">
        <f t="shared" si="128"/>
        <v>1.42</v>
      </c>
      <c r="S147">
        <f t="shared" si="129"/>
        <v>5186.53</v>
      </c>
      <c r="T147">
        <f t="shared" si="130"/>
        <v>0</v>
      </c>
      <c r="U147">
        <f t="shared" si="131"/>
        <v>25.035321750000001</v>
      </c>
      <c r="V147">
        <f t="shared" si="132"/>
        <v>0</v>
      </c>
      <c r="W147">
        <f t="shared" si="133"/>
        <v>0</v>
      </c>
      <c r="X147">
        <f t="shared" si="134"/>
        <v>4667.88</v>
      </c>
      <c r="Y147">
        <f t="shared" si="135"/>
        <v>2282.0700000000002</v>
      </c>
      <c r="AA147">
        <v>42145827</v>
      </c>
      <c r="AB147">
        <f t="shared" si="136"/>
        <v>45.459499999999998</v>
      </c>
      <c r="AC147">
        <f t="shared" si="137"/>
        <v>0</v>
      </c>
      <c r="AD147">
        <f>ROUND(((ET147*1.25)),6)</f>
        <v>1.1499999999999999</v>
      </c>
      <c r="AE147">
        <f>ROUND(((EU147*1.25)),6)</f>
        <v>0.22500000000000001</v>
      </c>
      <c r="AF147">
        <f>ROUND(((EV147*1.15)),6)</f>
        <v>44.3095</v>
      </c>
      <c r="AG147">
        <f t="shared" si="138"/>
        <v>0</v>
      </c>
      <c r="AH147">
        <f>((EW147*1.15))</f>
        <v>3.9674999999999998</v>
      </c>
      <c r="AI147">
        <f>((EX147*1.25))</f>
        <v>0</v>
      </c>
      <c r="AJ147">
        <f t="shared" si="139"/>
        <v>0</v>
      </c>
      <c r="AK147">
        <v>39.450000000000003</v>
      </c>
      <c r="AL147">
        <v>0</v>
      </c>
      <c r="AM147">
        <v>0.92</v>
      </c>
      <c r="AN147">
        <v>0.18</v>
      </c>
      <c r="AO147">
        <v>38.53</v>
      </c>
      <c r="AP147">
        <v>0</v>
      </c>
      <c r="AQ147">
        <v>3.45</v>
      </c>
      <c r="AR147">
        <v>0</v>
      </c>
      <c r="AS147">
        <v>0</v>
      </c>
      <c r="AT147">
        <v>90</v>
      </c>
      <c r="AU147">
        <v>44</v>
      </c>
      <c r="AV147">
        <v>1</v>
      </c>
      <c r="AW147">
        <v>1</v>
      </c>
      <c r="AZ147">
        <v>1</v>
      </c>
      <c r="BA147">
        <v>18.55</v>
      </c>
      <c r="BB147">
        <v>7.98</v>
      </c>
      <c r="BC147">
        <v>1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1</v>
      </c>
      <c r="BJ147" t="s">
        <v>233</v>
      </c>
      <c r="BM147">
        <v>93</v>
      </c>
      <c r="BN147">
        <v>7156650</v>
      </c>
      <c r="BO147" t="s">
        <v>231</v>
      </c>
      <c r="BP147">
        <v>1</v>
      </c>
      <c r="BQ147">
        <v>30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90</v>
      </c>
      <c r="CA147">
        <v>44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40"/>
        <v>5244.44</v>
      </c>
      <c r="CQ147">
        <f t="shared" si="141"/>
        <v>0</v>
      </c>
      <c r="CR147">
        <f t="shared" si="142"/>
        <v>9.1769999999999996</v>
      </c>
      <c r="CS147">
        <f t="shared" si="143"/>
        <v>0.22500000000000001</v>
      </c>
      <c r="CT147">
        <f t="shared" si="144"/>
        <v>821.94122500000003</v>
      </c>
      <c r="CU147">
        <f t="shared" si="145"/>
        <v>0</v>
      </c>
      <c r="CV147">
        <f t="shared" si="146"/>
        <v>3.9674999999999998</v>
      </c>
      <c r="CW147">
        <f t="shared" si="147"/>
        <v>0</v>
      </c>
      <c r="CX147">
        <f t="shared" si="148"/>
        <v>0</v>
      </c>
      <c r="CY147">
        <f t="shared" si="149"/>
        <v>4667.8769999999995</v>
      </c>
      <c r="CZ147">
        <f t="shared" si="150"/>
        <v>2282.0731999999998</v>
      </c>
      <c r="DC147" t="s">
        <v>3</v>
      </c>
      <c r="DD147" t="s">
        <v>3</v>
      </c>
      <c r="DE147" t="s">
        <v>11</v>
      </c>
      <c r="DF147" t="s">
        <v>11</v>
      </c>
      <c r="DG147" t="s">
        <v>12</v>
      </c>
      <c r="DH147" t="s">
        <v>3</v>
      </c>
      <c r="DI147" t="s">
        <v>12</v>
      </c>
      <c r="DJ147" t="s">
        <v>11</v>
      </c>
      <c r="DK147" t="s">
        <v>3</v>
      </c>
      <c r="DL147" t="s">
        <v>3</v>
      </c>
      <c r="DM147" t="s">
        <v>3</v>
      </c>
      <c r="DN147">
        <v>104</v>
      </c>
      <c r="DO147">
        <v>70</v>
      </c>
      <c r="DP147">
        <v>1.0469999999999999</v>
      </c>
      <c r="DQ147">
        <v>1</v>
      </c>
      <c r="DU147">
        <v>1005</v>
      </c>
      <c r="DV147" t="s">
        <v>20</v>
      </c>
      <c r="DW147" t="s">
        <v>20</v>
      </c>
      <c r="DX147">
        <v>100</v>
      </c>
      <c r="EE147">
        <v>21987445</v>
      </c>
      <c r="EF147">
        <v>30</v>
      </c>
      <c r="EG147" t="s">
        <v>22</v>
      </c>
      <c r="EH147">
        <v>0</v>
      </c>
      <c r="EI147" t="s">
        <v>3</v>
      </c>
      <c r="EJ147">
        <v>1</v>
      </c>
      <c r="EK147">
        <v>93</v>
      </c>
      <c r="EL147" t="s">
        <v>234</v>
      </c>
      <c r="EM147" t="s">
        <v>235</v>
      </c>
      <c r="EO147" t="s">
        <v>3</v>
      </c>
      <c r="EQ147">
        <v>131072</v>
      </c>
      <c r="ER147">
        <v>39.450000000000003</v>
      </c>
      <c r="ES147">
        <v>0</v>
      </c>
      <c r="ET147">
        <v>0.92</v>
      </c>
      <c r="EU147">
        <v>0.18</v>
      </c>
      <c r="EV147">
        <v>38.53</v>
      </c>
      <c r="EW147">
        <v>3.45</v>
      </c>
      <c r="EX147">
        <v>0</v>
      </c>
      <c r="EY147">
        <v>0</v>
      </c>
      <c r="FQ147">
        <v>0</v>
      </c>
      <c r="FR147">
        <f t="shared" si="151"/>
        <v>0</v>
      </c>
      <c r="FS147">
        <v>0</v>
      </c>
      <c r="FX147">
        <v>104</v>
      </c>
      <c r="FY147">
        <v>70</v>
      </c>
      <c r="GA147" t="s">
        <v>3</v>
      </c>
      <c r="GD147">
        <v>0</v>
      </c>
      <c r="GF147">
        <v>785482693</v>
      </c>
      <c r="GG147">
        <v>2</v>
      </c>
      <c r="GH147">
        <v>1</v>
      </c>
      <c r="GI147">
        <v>2</v>
      </c>
      <c r="GJ147">
        <v>0</v>
      </c>
      <c r="GK147">
        <f>ROUND(R147*(R12)/100,2)</f>
        <v>2.37</v>
      </c>
      <c r="GL147">
        <f t="shared" si="152"/>
        <v>0</v>
      </c>
      <c r="GM147">
        <f t="shared" si="153"/>
        <v>12196.76</v>
      </c>
      <c r="GN147">
        <f t="shared" si="154"/>
        <v>12196.76</v>
      </c>
      <c r="GO147">
        <f t="shared" si="155"/>
        <v>0</v>
      </c>
      <c r="GP147">
        <f t="shared" si="156"/>
        <v>0</v>
      </c>
      <c r="GR147">
        <v>0</v>
      </c>
      <c r="GS147">
        <v>0</v>
      </c>
      <c r="GT147">
        <v>0</v>
      </c>
      <c r="GU147" t="s">
        <v>3</v>
      </c>
      <c r="GV147">
        <f t="shared" si="157"/>
        <v>0</v>
      </c>
      <c r="GW147">
        <v>1</v>
      </c>
      <c r="GX147">
        <f t="shared" si="158"/>
        <v>0</v>
      </c>
      <c r="HA147">
        <v>0</v>
      </c>
      <c r="HB147">
        <v>0</v>
      </c>
      <c r="IK147">
        <v>0</v>
      </c>
    </row>
    <row r="148" spans="1:245" x14ac:dyDescent="0.2">
      <c r="A148">
        <v>18</v>
      </c>
      <c r="B148">
        <v>1</v>
      </c>
      <c r="E148" t="s">
        <v>241</v>
      </c>
      <c r="F148" t="s">
        <v>237</v>
      </c>
      <c r="G148" t="s">
        <v>238</v>
      </c>
      <c r="H148" t="s">
        <v>28</v>
      </c>
      <c r="I148">
        <f>I147*J148</f>
        <v>772.35623999999996</v>
      </c>
      <c r="J148">
        <v>122.39999999999999</v>
      </c>
      <c r="O148">
        <f t="shared" si="125"/>
        <v>5839.71</v>
      </c>
      <c r="P148">
        <f t="shared" si="126"/>
        <v>5839.71</v>
      </c>
      <c r="Q148">
        <f t="shared" si="127"/>
        <v>0</v>
      </c>
      <c r="R148">
        <f t="shared" si="128"/>
        <v>0</v>
      </c>
      <c r="S148">
        <f t="shared" si="129"/>
        <v>0</v>
      </c>
      <c r="T148">
        <f t="shared" si="130"/>
        <v>0</v>
      </c>
      <c r="U148">
        <f t="shared" si="131"/>
        <v>0</v>
      </c>
      <c r="V148">
        <f t="shared" si="132"/>
        <v>0</v>
      </c>
      <c r="W148">
        <f t="shared" si="133"/>
        <v>0</v>
      </c>
      <c r="X148">
        <f t="shared" si="134"/>
        <v>0</v>
      </c>
      <c r="Y148">
        <f t="shared" si="135"/>
        <v>0</v>
      </c>
      <c r="AA148">
        <v>42145827</v>
      </c>
      <c r="AB148">
        <f t="shared" si="136"/>
        <v>8.1300000000000008</v>
      </c>
      <c r="AC148">
        <f t="shared" si="137"/>
        <v>8.1300000000000008</v>
      </c>
      <c r="AD148">
        <f>ROUND((ET148),6)</f>
        <v>0</v>
      </c>
      <c r="AE148">
        <f>ROUND((EU148),6)</f>
        <v>0</v>
      </c>
      <c r="AF148">
        <f>ROUND((EV148),6)</f>
        <v>0</v>
      </c>
      <c r="AG148">
        <f t="shared" si="138"/>
        <v>0</v>
      </c>
      <c r="AH148">
        <f>(EW148)</f>
        <v>0</v>
      </c>
      <c r="AI148">
        <f>(EX148)</f>
        <v>0</v>
      </c>
      <c r="AJ148">
        <f t="shared" si="139"/>
        <v>0</v>
      </c>
      <c r="AK148">
        <v>8.1300000000000008</v>
      </c>
      <c r="AL148">
        <v>8.1300000000000008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</v>
      </c>
      <c r="AW148">
        <v>1</v>
      </c>
      <c r="AZ148">
        <v>1</v>
      </c>
      <c r="BA148">
        <v>1</v>
      </c>
      <c r="BB148">
        <v>1</v>
      </c>
      <c r="BC148">
        <v>0.93</v>
      </c>
      <c r="BD148" t="s">
        <v>3</v>
      </c>
      <c r="BE148" t="s">
        <v>3</v>
      </c>
      <c r="BF148" t="s">
        <v>3</v>
      </c>
      <c r="BG148" t="s">
        <v>3</v>
      </c>
      <c r="BH148">
        <v>3</v>
      </c>
      <c r="BI148">
        <v>1</v>
      </c>
      <c r="BJ148" t="s">
        <v>239</v>
      </c>
      <c r="BM148">
        <v>93</v>
      </c>
      <c r="BN148">
        <v>7156650</v>
      </c>
      <c r="BO148" t="s">
        <v>237</v>
      </c>
      <c r="BP148">
        <v>1</v>
      </c>
      <c r="BQ148">
        <v>30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0</v>
      </c>
      <c r="CA148">
        <v>0</v>
      </c>
      <c r="CF148">
        <v>0</v>
      </c>
      <c r="CG148">
        <v>0</v>
      </c>
      <c r="CM148">
        <v>0</v>
      </c>
      <c r="CN148" t="s">
        <v>3</v>
      </c>
      <c r="CO148">
        <v>0</v>
      </c>
      <c r="CP148">
        <f t="shared" si="140"/>
        <v>5839.71</v>
      </c>
      <c r="CQ148">
        <f t="shared" si="141"/>
        <v>7.5609000000000011</v>
      </c>
      <c r="CR148">
        <f t="shared" si="142"/>
        <v>0</v>
      </c>
      <c r="CS148">
        <f t="shared" si="143"/>
        <v>0</v>
      </c>
      <c r="CT148">
        <f t="shared" si="144"/>
        <v>0</v>
      </c>
      <c r="CU148">
        <f t="shared" si="145"/>
        <v>0</v>
      </c>
      <c r="CV148">
        <f t="shared" si="146"/>
        <v>0</v>
      </c>
      <c r="CW148">
        <f t="shared" si="147"/>
        <v>0</v>
      </c>
      <c r="CX148">
        <f t="shared" si="148"/>
        <v>0</v>
      </c>
      <c r="CY148">
        <f t="shared" si="149"/>
        <v>0</v>
      </c>
      <c r="CZ148">
        <f t="shared" si="150"/>
        <v>0</v>
      </c>
      <c r="DC148" t="s">
        <v>3</v>
      </c>
      <c r="DD148" t="s">
        <v>3</v>
      </c>
      <c r="DE148" t="s">
        <v>3</v>
      </c>
      <c r="DF148" t="s">
        <v>3</v>
      </c>
      <c r="DG148" t="s">
        <v>3</v>
      </c>
      <c r="DH148" t="s">
        <v>3</v>
      </c>
      <c r="DI148" t="s">
        <v>3</v>
      </c>
      <c r="DJ148" t="s">
        <v>3</v>
      </c>
      <c r="DK148" t="s">
        <v>3</v>
      </c>
      <c r="DL148" t="s">
        <v>3</v>
      </c>
      <c r="DM148" t="s">
        <v>3</v>
      </c>
      <c r="DN148">
        <v>104</v>
      </c>
      <c r="DO148">
        <v>70</v>
      </c>
      <c r="DP148">
        <v>1.0469999999999999</v>
      </c>
      <c r="DQ148">
        <v>1</v>
      </c>
      <c r="DU148">
        <v>1005</v>
      </c>
      <c r="DV148" t="s">
        <v>28</v>
      </c>
      <c r="DW148" t="s">
        <v>28</v>
      </c>
      <c r="DX148">
        <v>1</v>
      </c>
      <c r="EE148">
        <v>21987445</v>
      </c>
      <c r="EF148">
        <v>30</v>
      </c>
      <c r="EG148" t="s">
        <v>22</v>
      </c>
      <c r="EH148">
        <v>0</v>
      </c>
      <c r="EI148" t="s">
        <v>3</v>
      </c>
      <c r="EJ148">
        <v>1</v>
      </c>
      <c r="EK148">
        <v>93</v>
      </c>
      <c r="EL148" t="s">
        <v>234</v>
      </c>
      <c r="EM148" t="s">
        <v>235</v>
      </c>
      <c r="EO148" t="s">
        <v>3</v>
      </c>
      <c r="EQ148">
        <v>0</v>
      </c>
      <c r="ER148">
        <v>8.1300000000000008</v>
      </c>
      <c r="ES148">
        <v>8.1300000000000008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si="151"/>
        <v>0</v>
      </c>
      <c r="FS148">
        <v>0</v>
      </c>
      <c r="FX148">
        <v>104</v>
      </c>
      <c r="FY148">
        <v>70</v>
      </c>
      <c r="GA148" t="s">
        <v>3</v>
      </c>
      <c r="GD148">
        <v>0</v>
      </c>
      <c r="GF148">
        <v>-1207143317</v>
      </c>
      <c r="GG148">
        <v>2</v>
      </c>
      <c r="GH148">
        <v>1</v>
      </c>
      <c r="GI148">
        <v>2</v>
      </c>
      <c r="GJ148">
        <v>0</v>
      </c>
      <c r="GK148">
        <f>ROUND(R148*(R12)/100,2)</f>
        <v>0</v>
      </c>
      <c r="GL148">
        <f t="shared" si="152"/>
        <v>0</v>
      </c>
      <c r="GM148">
        <f t="shared" si="153"/>
        <v>5839.71</v>
      </c>
      <c r="GN148">
        <f t="shared" si="154"/>
        <v>5839.71</v>
      </c>
      <c r="GO148">
        <f t="shared" si="155"/>
        <v>0</v>
      </c>
      <c r="GP148">
        <f t="shared" si="156"/>
        <v>0</v>
      </c>
      <c r="GR148">
        <v>0</v>
      </c>
      <c r="GS148">
        <v>0</v>
      </c>
      <c r="GT148">
        <v>0</v>
      </c>
      <c r="GU148" t="s">
        <v>3</v>
      </c>
      <c r="GV148">
        <f t="shared" si="157"/>
        <v>0</v>
      </c>
      <c r="GW148">
        <v>1</v>
      </c>
      <c r="GX148">
        <f t="shared" si="158"/>
        <v>0</v>
      </c>
      <c r="HA148">
        <v>0</v>
      </c>
      <c r="HB148">
        <v>0</v>
      </c>
      <c r="IK148">
        <v>0</v>
      </c>
    </row>
    <row r="149" spans="1:245" x14ac:dyDescent="0.2">
      <c r="A149">
        <v>17</v>
      </c>
      <c r="B149">
        <v>1</v>
      </c>
      <c r="E149" t="s">
        <v>242</v>
      </c>
      <c r="F149" t="s">
        <v>243</v>
      </c>
      <c r="G149" t="s">
        <v>244</v>
      </c>
      <c r="H149" t="s">
        <v>245</v>
      </c>
      <c r="I149">
        <v>6.3101000000000003</v>
      </c>
      <c r="J149">
        <v>0</v>
      </c>
      <c r="O149">
        <f t="shared" si="125"/>
        <v>33487.040000000001</v>
      </c>
      <c r="P149">
        <f t="shared" si="126"/>
        <v>662.18</v>
      </c>
      <c r="Q149">
        <f t="shared" si="127"/>
        <v>132.08000000000001</v>
      </c>
      <c r="R149">
        <f t="shared" si="128"/>
        <v>2.4500000000000002</v>
      </c>
      <c r="S149">
        <f t="shared" si="129"/>
        <v>32692.78</v>
      </c>
      <c r="T149">
        <f t="shared" si="130"/>
        <v>0</v>
      </c>
      <c r="U149">
        <f t="shared" si="131"/>
        <v>169.29682794999999</v>
      </c>
      <c r="V149">
        <f t="shared" si="132"/>
        <v>0</v>
      </c>
      <c r="W149">
        <f t="shared" si="133"/>
        <v>0</v>
      </c>
      <c r="X149">
        <f t="shared" si="134"/>
        <v>29423.5</v>
      </c>
      <c r="Y149">
        <f t="shared" si="135"/>
        <v>14384.82</v>
      </c>
      <c r="AA149">
        <v>42145827</v>
      </c>
      <c r="AB149">
        <f t="shared" si="136"/>
        <v>319.78800000000001</v>
      </c>
      <c r="AC149">
        <f t="shared" si="137"/>
        <v>24.75</v>
      </c>
      <c r="AD149">
        <f>ROUND(((ET149*1.25)),6)</f>
        <v>15.737500000000001</v>
      </c>
      <c r="AE149">
        <f>ROUND(((EU149*1.25)),6)</f>
        <v>0.38750000000000001</v>
      </c>
      <c r="AF149">
        <f>ROUND(((EV149*1.15)),6)</f>
        <v>279.3005</v>
      </c>
      <c r="AG149">
        <f t="shared" si="138"/>
        <v>0</v>
      </c>
      <c r="AH149">
        <f>((EW149*1.15))</f>
        <v>26.829499999999996</v>
      </c>
      <c r="AI149">
        <f>((EX149*1.25))</f>
        <v>0</v>
      </c>
      <c r="AJ149">
        <f t="shared" si="139"/>
        <v>0</v>
      </c>
      <c r="AK149">
        <v>280.20999999999998</v>
      </c>
      <c r="AL149">
        <v>24.75</v>
      </c>
      <c r="AM149">
        <v>12.59</v>
      </c>
      <c r="AN149">
        <v>0.31</v>
      </c>
      <c r="AO149">
        <v>242.87</v>
      </c>
      <c r="AP149">
        <v>0</v>
      </c>
      <c r="AQ149">
        <v>23.33</v>
      </c>
      <c r="AR149">
        <v>0</v>
      </c>
      <c r="AS149">
        <v>0</v>
      </c>
      <c r="AT149">
        <v>90</v>
      </c>
      <c r="AU149">
        <v>44</v>
      </c>
      <c r="AV149">
        <v>1</v>
      </c>
      <c r="AW149">
        <v>1</v>
      </c>
      <c r="AZ149">
        <v>1</v>
      </c>
      <c r="BA149">
        <v>18.55</v>
      </c>
      <c r="BB149">
        <v>1.33</v>
      </c>
      <c r="BC149">
        <v>4.24</v>
      </c>
      <c r="BD149" t="s">
        <v>3</v>
      </c>
      <c r="BE149" t="s">
        <v>3</v>
      </c>
      <c r="BF149" t="s">
        <v>3</v>
      </c>
      <c r="BG149" t="s">
        <v>3</v>
      </c>
      <c r="BH149">
        <v>0</v>
      </c>
      <c r="BI149">
        <v>1</v>
      </c>
      <c r="BJ149" t="s">
        <v>246</v>
      </c>
      <c r="BM149">
        <v>89</v>
      </c>
      <c r="BN149">
        <v>7156650</v>
      </c>
      <c r="BO149" t="s">
        <v>243</v>
      </c>
      <c r="BP149">
        <v>1</v>
      </c>
      <c r="BQ149">
        <v>30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90</v>
      </c>
      <c r="CA149">
        <v>44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40"/>
        <v>33487.040000000001</v>
      </c>
      <c r="CQ149">
        <f t="shared" si="141"/>
        <v>104.94000000000001</v>
      </c>
      <c r="CR149">
        <f t="shared" si="142"/>
        <v>20.930875</v>
      </c>
      <c r="CS149">
        <f t="shared" si="143"/>
        <v>0.38750000000000001</v>
      </c>
      <c r="CT149">
        <f t="shared" si="144"/>
        <v>5181.0242749999998</v>
      </c>
      <c r="CU149">
        <f t="shared" si="145"/>
        <v>0</v>
      </c>
      <c r="CV149">
        <f t="shared" si="146"/>
        <v>26.829499999999996</v>
      </c>
      <c r="CW149">
        <f t="shared" si="147"/>
        <v>0</v>
      </c>
      <c r="CX149">
        <f t="shared" si="148"/>
        <v>0</v>
      </c>
      <c r="CY149">
        <f t="shared" si="149"/>
        <v>29423.502</v>
      </c>
      <c r="CZ149">
        <f t="shared" si="150"/>
        <v>14384.823199999999</v>
      </c>
      <c r="DC149" t="s">
        <v>3</v>
      </c>
      <c r="DD149" t="s">
        <v>3</v>
      </c>
      <c r="DE149" t="s">
        <v>11</v>
      </c>
      <c r="DF149" t="s">
        <v>11</v>
      </c>
      <c r="DG149" t="s">
        <v>12</v>
      </c>
      <c r="DH149" t="s">
        <v>3</v>
      </c>
      <c r="DI149" t="s">
        <v>12</v>
      </c>
      <c r="DJ149" t="s">
        <v>11</v>
      </c>
      <c r="DK149" t="s">
        <v>3</v>
      </c>
      <c r="DL149" t="s">
        <v>3</v>
      </c>
      <c r="DM149" t="s">
        <v>3</v>
      </c>
      <c r="DN149">
        <v>104</v>
      </c>
      <c r="DO149">
        <v>70</v>
      </c>
      <c r="DP149">
        <v>1.0469999999999999</v>
      </c>
      <c r="DQ149">
        <v>1</v>
      </c>
      <c r="DU149">
        <v>1013</v>
      </c>
      <c r="DV149" t="s">
        <v>245</v>
      </c>
      <c r="DW149" t="s">
        <v>245</v>
      </c>
      <c r="DX149">
        <v>1</v>
      </c>
      <c r="EE149">
        <v>21987441</v>
      </c>
      <c r="EF149">
        <v>30</v>
      </c>
      <c r="EG149" t="s">
        <v>22</v>
      </c>
      <c r="EH149">
        <v>0</v>
      </c>
      <c r="EI149" t="s">
        <v>3</v>
      </c>
      <c r="EJ149">
        <v>1</v>
      </c>
      <c r="EK149">
        <v>89</v>
      </c>
      <c r="EL149" t="s">
        <v>218</v>
      </c>
      <c r="EM149" t="s">
        <v>219</v>
      </c>
      <c r="EO149" t="s">
        <v>3</v>
      </c>
      <c r="EQ149">
        <v>131072</v>
      </c>
      <c r="ER149">
        <v>280.20999999999998</v>
      </c>
      <c r="ES149">
        <v>24.75</v>
      </c>
      <c r="ET149">
        <v>12.59</v>
      </c>
      <c r="EU149">
        <v>0.31</v>
      </c>
      <c r="EV149">
        <v>242.87</v>
      </c>
      <c r="EW149">
        <v>23.33</v>
      </c>
      <c r="EX149">
        <v>0</v>
      </c>
      <c r="EY149">
        <v>0</v>
      </c>
      <c r="FQ149">
        <v>0</v>
      </c>
      <c r="FR149">
        <f t="shared" si="151"/>
        <v>0</v>
      </c>
      <c r="FS149">
        <v>0</v>
      </c>
      <c r="FX149">
        <v>104</v>
      </c>
      <c r="FY149">
        <v>70</v>
      </c>
      <c r="GA149" t="s">
        <v>3</v>
      </c>
      <c r="GD149">
        <v>0</v>
      </c>
      <c r="GF149">
        <v>-816984196</v>
      </c>
      <c r="GG149">
        <v>2</v>
      </c>
      <c r="GH149">
        <v>1</v>
      </c>
      <c r="GI149">
        <v>2</v>
      </c>
      <c r="GJ149">
        <v>0</v>
      </c>
      <c r="GK149">
        <f>ROUND(R149*(R12)/100,2)</f>
        <v>4.09</v>
      </c>
      <c r="GL149">
        <f t="shared" si="152"/>
        <v>0</v>
      </c>
      <c r="GM149">
        <f t="shared" si="153"/>
        <v>77299.45</v>
      </c>
      <c r="GN149">
        <f t="shared" si="154"/>
        <v>77299.45</v>
      </c>
      <c r="GO149">
        <f t="shared" si="155"/>
        <v>0</v>
      </c>
      <c r="GP149">
        <f t="shared" si="156"/>
        <v>0</v>
      </c>
      <c r="GR149">
        <v>0</v>
      </c>
      <c r="GS149">
        <v>0</v>
      </c>
      <c r="GT149">
        <v>0</v>
      </c>
      <c r="GU149" t="s">
        <v>3</v>
      </c>
      <c r="GV149">
        <f t="shared" si="157"/>
        <v>0</v>
      </c>
      <c r="GW149">
        <v>1</v>
      </c>
      <c r="GX149">
        <f t="shared" si="158"/>
        <v>0</v>
      </c>
      <c r="HA149">
        <v>0</v>
      </c>
      <c r="HB149">
        <v>0</v>
      </c>
      <c r="IK149">
        <v>0</v>
      </c>
    </row>
    <row r="150" spans="1:245" x14ac:dyDescent="0.2">
      <c r="A150">
        <v>18</v>
      </c>
      <c r="B150">
        <v>1</v>
      </c>
      <c r="E150" t="s">
        <v>247</v>
      </c>
      <c r="F150" t="s">
        <v>130</v>
      </c>
      <c r="G150" t="s">
        <v>131</v>
      </c>
      <c r="H150" t="s">
        <v>123</v>
      </c>
      <c r="I150">
        <f>I149*J150</f>
        <v>12.872604000000001</v>
      </c>
      <c r="J150">
        <v>2.04</v>
      </c>
      <c r="O150">
        <f t="shared" si="125"/>
        <v>40322.120000000003</v>
      </c>
      <c r="P150">
        <f t="shared" si="126"/>
        <v>40322.120000000003</v>
      </c>
      <c r="Q150">
        <f t="shared" si="127"/>
        <v>0</v>
      </c>
      <c r="R150">
        <f t="shared" si="128"/>
        <v>0</v>
      </c>
      <c r="S150">
        <f t="shared" si="129"/>
        <v>0</v>
      </c>
      <c r="T150">
        <f t="shared" si="130"/>
        <v>0</v>
      </c>
      <c r="U150">
        <f t="shared" si="131"/>
        <v>0</v>
      </c>
      <c r="V150">
        <f t="shared" si="132"/>
        <v>0</v>
      </c>
      <c r="W150">
        <f t="shared" si="133"/>
        <v>0</v>
      </c>
      <c r="X150">
        <f t="shared" si="134"/>
        <v>0</v>
      </c>
      <c r="Y150">
        <f t="shared" si="135"/>
        <v>0</v>
      </c>
      <c r="AA150">
        <v>42145827</v>
      </c>
      <c r="AB150">
        <f t="shared" si="136"/>
        <v>478.96</v>
      </c>
      <c r="AC150">
        <f t="shared" si="137"/>
        <v>478.96</v>
      </c>
      <c r="AD150">
        <f>ROUND((ET150),6)</f>
        <v>0</v>
      </c>
      <c r="AE150">
        <f>ROUND((EU150),6)</f>
        <v>0</v>
      </c>
      <c r="AF150">
        <f>ROUND((EV150),6)</f>
        <v>0</v>
      </c>
      <c r="AG150">
        <f t="shared" si="138"/>
        <v>0</v>
      </c>
      <c r="AH150">
        <f>(EW150)</f>
        <v>0</v>
      </c>
      <c r="AI150">
        <f>(EX150)</f>
        <v>0</v>
      </c>
      <c r="AJ150">
        <f t="shared" si="139"/>
        <v>0</v>
      </c>
      <c r="AK150">
        <v>478.96</v>
      </c>
      <c r="AL150">
        <v>478.96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1</v>
      </c>
      <c r="AW150">
        <v>1</v>
      </c>
      <c r="AZ150">
        <v>1</v>
      </c>
      <c r="BA150">
        <v>1</v>
      </c>
      <c r="BB150">
        <v>1</v>
      </c>
      <c r="BC150">
        <v>6.54</v>
      </c>
      <c r="BD150" t="s">
        <v>3</v>
      </c>
      <c r="BE150" t="s">
        <v>3</v>
      </c>
      <c r="BF150" t="s">
        <v>3</v>
      </c>
      <c r="BG150" t="s">
        <v>3</v>
      </c>
      <c r="BH150">
        <v>3</v>
      </c>
      <c r="BI150">
        <v>1</v>
      </c>
      <c r="BJ150" t="s">
        <v>132</v>
      </c>
      <c r="BM150">
        <v>89</v>
      </c>
      <c r="BN150">
        <v>7156650</v>
      </c>
      <c r="BO150" t="s">
        <v>130</v>
      </c>
      <c r="BP150">
        <v>1</v>
      </c>
      <c r="BQ150">
        <v>30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3</v>
      </c>
      <c r="BZ150">
        <v>0</v>
      </c>
      <c r="CA150">
        <v>0</v>
      </c>
      <c r="CF150">
        <v>0</v>
      </c>
      <c r="CG150">
        <v>0</v>
      </c>
      <c r="CM150">
        <v>0</v>
      </c>
      <c r="CN150" t="s">
        <v>3</v>
      </c>
      <c r="CO150">
        <v>0</v>
      </c>
      <c r="CP150">
        <f t="shared" si="140"/>
        <v>40322.120000000003</v>
      </c>
      <c r="CQ150">
        <f t="shared" si="141"/>
        <v>3132.3984</v>
      </c>
      <c r="CR150">
        <f t="shared" si="142"/>
        <v>0</v>
      </c>
      <c r="CS150">
        <f t="shared" si="143"/>
        <v>0</v>
      </c>
      <c r="CT150">
        <f t="shared" si="144"/>
        <v>0</v>
      </c>
      <c r="CU150">
        <f t="shared" si="145"/>
        <v>0</v>
      </c>
      <c r="CV150">
        <f t="shared" si="146"/>
        <v>0</v>
      </c>
      <c r="CW150">
        <f t="shared" si="147"/>
        <v>0</v>
      </c>
      <c r="CX150">
        <f t="shared" si="148"/>
        <v>0</v>
      </c>
      <c r="CY150">
        <f t="shared" si="149"/>
        <v>0</v>
      </c>
      <c r="CZ150">
        <f t="shared" si="150"/>
        <v>0</v>
      </c>
      <c r="DC150" t="s">
        <v>3</v>
      </c>
      <c r="DD150" t="s">
        <v>3</v>
      </c>
      <c r="DE150" t="s">
        <v>3</v>
      </c>
      <c r="DF150" t="s">
        <v>3</v>
      </c>
      <c r="DG150" t="s">
        <v>3</v>
      </c>
      <c r="DH150" t="s">
        <v>3</v>
      </c>
      <c r="DI150" t="s">
        <v>3</v>
      </c>
      <c r="DJ150" t="s">
        <v>3</v>
      </c>
      <c r="DK150" t="s">
        <v>3</v>
      </c>
      <c r="DL150" t="s">
        <v>3</v>
      </c>
      <c r="DM150" t="s">
        <v>3</v>
      </c>
      <c r="DN150">
        <v>104</v>
      </c>
      <c r="DO150">
        <v>70</v>
      </c>
      <c r="DP150">
        <v>1.0469999999999999</v>
      </c>
      <c r="DQ150">
        <v>1</v>
      </c>
      <c r="DU150">
        <v>1007</v>
      </c>
      <c r="DV150" t="s">
        <v>123</v>
      </c>
      <c r="DW150" t="s">
        <v>123</v>
      </c>
      <c r="DX150">
        <v>1</v>
      </c>
      <c r="EE150">
        <v>21987441</v>
      </c>
      <c r="EF150">
        <v>30</v>
      </c>
      <c r="EG150" t="s">
        <v>22</v>
      </c>
      <c r="EH150">
        <v>0</v>
      </c>
      <c r="EI150" t="s">
        <v>3</v>
      </c>
      <c r="EJ150">
        <v>1</v>
      </c>
      <c r="EK150">
        <v>89</v>
      </c>
      <c r="EL150" t="s">
        <v>218</v>
      </c>
      <c r="EM150" t="s">
        <v>219</v>
      </c>
      <c r="EO150" t="s">
        <v>3</v>
      </c>
      <c r="EQ150">
        <v>0</v>
      </c>
      <c r="ER150">
        <v>478.96</v>
      </c>
      <c r="ES150">
        <v>478.96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151"/>
        <v>0</v>
      </c>
      <c r="FS150">
        <v>0</v>
      </c>
      <c r="FX150">
        <v>104</v>
      </c>
      <c r="FY150">
        <v>70</v>
      </c>
      <c r="GA150" t="s">
        <v>3</v>
      </c>
      <c r="GD150">
        <v>0</v>
      </c>
      <c r="GF150">
        <v>-1161195218</v>
      </c>
      <c r="GG150">
        <v>2</v>
      </c>
      <c r="GH150">
        <v>1</v>
      </c>
      <c r="GI150">
        <v>2</v>
      </c>
      <c r="GJ150">
        <v>0</v>
      </c>
      <c r="GK150">
        <f>ROUND(R150*(R12)/100,2)</f>
        <v>0</v>
      </c>
      <c r="GL150">
        <f t="shared" si="152"/>
        <v>0</v>
      </c>
      <c r="GM150">
        <f t="shared" si="153"/>
        <v>40322.120000000003</v>
      </c>
      <c r="GN150">
        <f t="shared" si="154"/>
        <v>40322.120000000003</v>
      </c>
      <c r="GO150">
        <f t="shared" si="155"/>
        <v>0</v>
      </c>
      <c r="GP150">
        <f t="shared" si="156"/>
        <v>0</v>
      </c>
      <c r="GR150">
        <v>0</v>
      </c>
      <c r="GS150">
        <v>0</v>
      </c>
      <c r="GT150">
        <v>0</v>
      </c>
      <c r="GU150" t="s">
        <v>3</v>
      </c>
      <c r="GV150">
        <f t="shared" si="157"/>
        <v>0</v>
      </c>
      <c r="GW150">
        <v>1</v>
      </c>
      <c r="GX150">
        <f t="shared" si="158"/>
        <v>0</v>
      </c>
      <c r="HA150">
        <v>0</v>
      </c>
      <c r="HB150">
        <v>0</v>
      </c>
      <c r="IK150">
        <v>0</v>
      </c>
    </row>
    <row r="151" spans="1:245" x14ac:dyDescent="0.2">
      <c r="A151">
        <v>17</v>
      </c>
      <c r="B151">
        <v>1</v>
      </c>
      <c r="E151" t="s">
        <v>248</v>
      </c>
      <c r="F151" t="s">
        <v>249</v>
      </c>
      <c r="G151" t="s">
        <v>250</v>
      </c>
      <c r="H151" t="s">
        <v>245</v>
      </c>
      <c r="I151">
        <v>6.3101000000000003</v>
      </c>
      <c r="J151">
        <v>0</v>
      </c>
      <c r="O151">
        <f t="shared" si="125"/>
        <v>639.53</v>
      </c>
      <c r="P151">
        <f t="shared" si="126"/>
        <v>0</v>
      </c>
      <c r="Q151">
        <f t="shared" si="127"/>
        <v>33.78</v>
      </c>
      <c r="R151">
        <f t="shared" si="128"/>
        <v>0.63</v>
      </c>
      <c r="S151">
        <f t="shared" si="129"/>
        <v>605.75</v>
      </c>
      <c r="T151">
        <f t="shared" si="130"/>
        <v>0</v>
      </c>
      <c r="U151">
        <f t="shared" si="131"/>
        <v>3.1929106000000003</v>
      </c>
      <c r="V151">
        <f t="shared" si="132"/>
        <v>0</v>
      </c>
      <c r="W151">
        <f t="shared" si="133"/>
        <v>0</v>
      </c>
      <c r="X151">
        <f t="shared" si="134"/>
        <v>545.17999999999995</v>
      </c>
      <c r="Y151">
        <f t="shared" si="135"/>
        <v>266.52999999999997</v>
      </c>
      <c r="AA151">
        <v>42145827</v>
      </c>
      <c r="AB151">
        <f t="shared" si="136"/>
        <v>9.1999999999999993</v>
      </c>
      <c r="AC151">
        <f t="shared" si="137"/>
        <v>0</v>
      </c>
      <c r="AD151">
        <f>ROUND(((ET151*1.25)),6)</f>
        <v>4.0250000000000004</v>
      </c>
      <c r="AE151">
        <f>ROUND(((EU151*1.25)),6)</f>
        <v>0.1</v>
      </c>
      <c r="AF151">
        <f>ROUND(((EV151*1.15)),6)</f>
        <v>5.1749999999999998</v>
      </c>
      <c r="AG151">
        <f t="shared" si="138"/>
        <v>0</v>
      </c>
      <c r="AH151">
        <f>((EW151*1.15))</f>
        <v>0.50600000000000001</v>
      </c>
      <c r="AI151">
        <f>((EX151*1.25))</f>
        <v>0</v>
      </c>
      <c r="AJ151">
        <f t="shared" si="139"/>
        <v>0</v>
      </c>
      <c r="AK151">
        <v>7.72</v>
      </c>
      <c r="AL151">
        <v>0</v>
      </c>
      <c r="AM151">
        <v>3.22</v>
      </c>
      <c r="AN151">
        <v>0.08</v>
      </c>
      <c r="AO151">
        <v>4.5</v>
      </c>
      <c r="AP151">
        <v>0</v>
      </c>
      <c r="AQ151">
        <v>0.44</v>
      </c>
      <c r="AR151">
        <v>0</v>
      </c>
      <c r="AS151">
        <v>0</v>
      </c>
      <c r="AT151">
        <v>90</v>
      </c>
      <c r="AU151">
        <v>44</v>
      </c>
      <c r="AV151">
        <v>1</v>
      </c>
      <c r="AW151">
        <v>1</v>
      </c>
      <c r="AZ151">
        <v>1</v>
      </c>
      <c r="BA151">
        <v>18.55</v>
      </c>
      <c r="BB151">
        <v>1.33</v>
      </c>
      <c r="BC151">
        <v>1</v>
      </c>
      <c r="BD151" t="s">
        <v>3</v>
      </c>
      <c r="BE151" t="s">
        <v>3</v>
      </c>
      <c r="BF151" t="s">
        <v>3</v>
      </c>
      <c r="BG151" t="s">
        <v>3</v>
      </c>
      <c r="BH151">
        <v>0</v>
      </c>
      <c r="BI151">
        <v>1</v>
      </c>
      <c r="BJ151" t="s">
        <v>251</v>
      </c>
      <c r="BM151">
        <v>89</v>
      </c>
      <c r="BN151">
        <v>7156650</v>
      </c>
      <c r="BO151" t="s">
        <v>249</v>
      </c>
      <c r="BP151">
        <v>1</v>
      </c>
      <c r="BQ151">
        <v>30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90</v>
      </c>
      <c r="CA151">
        <v>44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40"/>
        <v>639.53</v>
      </c>
      <c r="CQ151">
        <f t="shared" si="141"/>
        <v>0</v>
      </c>
      <c r="CR151">
        <f t="shared" si="142"/>
        <v>5.353250000000001</v>
      </c>
      <c r="CS151">
        <f t="shared" si="143"/>
        <v>0.1</v>
      </c>
      <c r="CT151">
        <f t="shared" si="144"/>
        <v>95.996250000000003</v>
      </c>
      <c r="CU151">
        <f t="shared" si="145"/>
        <v>0</v>
      </c>
      <c r="CV151">
        <f t="shared" si="146"/>
        <v>0.50600000000000001</v>
      </c>
      <c r="CW151">
        <f t="shared" si="147"/>
        <v>0</v>
      </c>
      <c r="CX151">
        <f t="shared" si="148"/>
        <v>0</v>
      </c>
      <c r="CY151">
        <f t="shared" si="149"/>
        <v>545.17500000000007</v>
      </c>
      <c r="CZ151">
        <f t="shared" si="150"/>
        <v>266.53000000000003</v>
      </c>
      <c r="DC151" t="s">
        <v>3</v>
      </c>
      <c r="DD151" t="s">
        <v>3</v>
      </c>
      <c r="DE151" t="s">
        <v>11</v>
      </c>
      <c r="DF151" t="s">
        <v>11</v>
      </c>
      <c r="DG151" t="s">
        <v>12</v>
      </c>
      <c r="DH151" t="s">
        <v>3</v>
      </c>
      <c r="DI151" t="s">
        <v>12</v>
      </c>
      <c r="DJ151" t="s">
        <v>11</v>
      </c>
      <c r="DK151" t="s">
        <v>3</v>
      </c>
      <c r="DL151" t="s">
        <v>3</v>
      </c>
      <c r="DM151" t="s">
        <v>3</v>
      </c>
      <c r="DN151">
        <v>104</v>
      </c>
      <c r="DO151">
        <v>70</v>
      </c>
      <c r="DP151">
        <v>1.0469999999999999</v>
      </c>
      <c r="DQ151">
        <v>1</v>
      </c>
      <c r="DU151">
        <v>1013</v>
      </c>
      <c r="DV151" t="s">
        <v>245</v>
      </c>
      <c r="DW151" t="s">
        <v>245</v>
      </c>
      <c r="DX151">
        <v>1</v>
      </c>
      <c r="EE151">
        <v>21987441</v>
      </c>
      <c r="EF151">
        <v>30</v>
      </c>
      <c r="EG151" t="s">
        <v>22</v>
      </c>
      <c r="EH151">
        <v>0</v>
      </c>
      <c r="EI151" t="s">
        <v>3</v>
      </c>
      <c r="EJ151">
        <v>1</v>
      </c>
      <c r="EK151">
        <v>89</v>
      </c>
      <c r="EL151" t="s">
        <v>218</v>
      </c>
      <c r="EM151" t="s">
        <v>219</v>
      </c>
      <c r="EO151" t="s">
        <v>3</v>
      </c>
      <c r="EQ151">
        <v>131072</v>
      </c>
      <c r="ER151">
        <v>7.72</v>
      </c>
      <c r="ES151">
        <v>0</v>
      </c>
      <c r="ET151">
        <v>3.22</v>
      </c>
      <c r="EU151">
        <v>0.08</v>
      </c>
      <c r="EV151">
        <v>4.5</v>
      </c>
      <c r="EW151">
        <v>0.44</v>
      </c>
      <c r="EX151">
        <v>0</v>
      </c>
      <c r="EY151">
        <v>0</v>
      </c>
      <c r="FQ151">
        <v>0</v>
      </c>
      <c r="FR151">
        <f t="shared" si="151"/>
        <v>0</v>
      </c>
      <c r="FS151">
        <v>0</v>
      </c>
      <c r="FX151">
        <v>104</v>
      </c>
      <c r="FY151">
        <v>70</v>
      </c>
      <c r="GA151" t="s">
        <v>3</v>
      </c>
      <c r="GD151">
        <v>0</v>
      </c>
      <c r="GF151">
        <v>1084930253</v>
      </c>
      <c r="GG151">
        <v>2</v>
      </c>
      <c r="GH151">
        <v>1</v>
      </c>
      <c r="GI151">
        <v>2</v>
      </c>
      <c r="GJ151">
        <v>0</v>
      </c>
      <c r="GK151">
        <f>ROUND(R151*(R12)/100,2)</f>
        <v>1.05</v>
      </c>
      <c r="GL151">
        <f t="shared" si="152"/>
        <v>0</v>
      </c>
      <c r="GM151">
        <f t="shared" si="153"/>
        <v>1452.29</v>
      </c>
      <c r="GN151">
        <f t="shared" si="154"/>
        <v>1452.29</v>
      </c>
      <c r="GO151">
        <f t="shared" si="155"/>
        <v>0</v>
      </c>
      <c r="GP151">
        <f t="shared" si="156"/>
        <v>0</v>
      </c>
      <c r="GR151">
        <v>0</v>
      </c>
      <c r="GS151">
        <v>0</v>
      </c>
      <c r="GT151">
        <v>0</v>
      </c>
      <c r="GU151" t="s">
        <v>3</v>
      </c>
      <c r="GV151">
        <f t="shared" si="157"/>
        <v>0</v>
      </c>
      <c r="GW151">
        <v>1</v>
      </c>
      <c r="GX151">
        <f t="shared" si="158"/>
        <v>0</v>
      </c>
      <c r="HA151">
        <v>0</v>
      </c>
      <c r="HB151">
        <v>0</v>
      </c>
      <c r="IK151">
        <v>0</v>
      </c>
    </row>
    <row r="152" spans="1:245" x14ac:dyDescent="0.2">
      <c r="A152">
        <v>18</v>
      </c>
      <c r="B152">
        <v>1</v>
      </c>
      <c r="E152" t="s">
        <v>252</v>
      </c>
      <c r="F152" t="s">
        <v>130</v>
      </c>
      <c r="G152" t="s">
        <v>131</v>
      </c>
      <c r="H152" t="s">
        <v>123</v>
      </c>
      <c r="I152">
        <f>I151*J152</f>
        <v>3.2181510000000002</v>
      </c>
      <c r="J152">
        <v>0.51</v>
      </c>
      <c r="O152">
        <f t="shared" si="125"/>
        <v>10080.530000000001</v>
      </c>
      <c r="P152">
        <f t="shared" si="126"/>
        <v>10080.530000000001</v>
      </c>
      <c r="Q152">
        <f t="shared" si="127"/>
        <v>0</v>
      </c>
      <c r="R152">
        <f t="shared" si="128"/>
        <v>0</v>
      </c>
      <c r="S152">
        <f t="shared" si="129"/>
        <v>0</v>
      </c>
      <c r="T152">
        <f t="shared" si="130"/>
        <v>0</v>
      </c>
      <c r="U152">
        <f t="shared" si="131"/>
        <v>0</v>
      </c>
      <c r="V152">
        <f t="shared" si="132"/>
        <v>0</v>
      </c>
      <c r="W152">
        <f t="shared" si="133"/>
        <v>0</v>
      </c>
      <c r="X152">
        <f t="shared" si="134"/>
        <v>0</v>
      </c>
      <c r="Y152">
        <f t="shared" si="135"/>
        <v>0</v>
      </c>
      <c r="AA152">
        <v>42145827</v>
      </c>
      <c r="AB152">
        <f t="shared" si="136"/>
        <v>478.96</v>
      </c>
      <c r="AC152">
        <f t="shared" si="137"/>
        <v>478.96</v>
      </c>
      <c r="AD152">
        <f>ROUND((ET152),6)</f>
        <v>0</v>
      </c>
      <c r="AE152">
        <f>ROUND((EU152),6)</f>
        <v>0</v>
      </c>
      <c r="AF152">
        <f>ROUND((EV152),6)</f>
        <v>0</v>
      </c>
      <c r="AG152">
        <f t="shared" si="138"/>
        <v>0</v>
      </c>
      <c r="AH152">
        <f>(EW152)</f>
        <v>0</v>
      </c>
      <c r="AI152">
        <f>(EX152)</f>
        <v>0</v>
      </c>
      <c r="AJ152">
        <f t="shared" si="139"/>
        <v>0</v>
      </c>
      <c r="AK152">
        <v>478.96</v>
      </c>
      <c r="AL152">
        <v>478.96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1</v>
      </c>
      <c r="AW152">
        <v>1</v>
      </c>
      <c r="AZ152">
        <v>1</v>
      </c>
      <c r="BA152">
        <v>1</v>
      </c>
      <c r="BB152">
        <v>1</v>
      </c>
      <c r="BC152">
        <v>6.54</v>
      </c>
      <c r="BD152" t="s">
        <v>3</v>
      </c>
      <c r="BE152" t="s">
        <v>3</v>
      </c>
      <c r="BF152" t="s">
        <v>3</v>
      </c>
      <c r="BG152" t="s">
        <v>3</v>
      </c>
      <c r="BH152">
        <v>3</v>
      </c>
      <c r="BI152">
        <v>1</v>
      </c>
      <c r="BJ152" t="s">
        <v>132</v>
      </c>
      <c r="BM152">
        <v>89</v>
      </c>
      <c r="BN152">
        <v>7156650</v>
      </c>
      <c r="BO152" t="s">
        <v>130</v>
      </c>
      <c r="BP152">
        <v>1</v>
      </c>
      <c r="BQ152">
        <v>30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0</v>
      </c>
      <c r="CA152">
        <v>0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 t="shared" si="140"/>
        <v>10080.530000000001</v>
      </c>
      <c r="CQ152">
        <f t="shared" si="141"/>
        <v>3132.3984</v>
      </c>
      <c r="CR152">
        <f t="shared" si="142"/>
        <v>0</v>
      </c>
      <c r="CS152">
        <f t="shared" si="143"/>
        <v>0</v>
      </c>
      <c r="CT152">
        <f t="shared" si="144"/>
        <v>0</v>
      </c>
      <c r="CU152">
        <f t="shared" si="145"/>
        <v>0</v>
      </c>
      <c r="CV152">
        <f t="shared" si="146"/>
        <v>0</v>
      </c>
      <c r="CW152">
        <f t="shared" si="147"/>
        <v>0</v>
      </c>
      <c r="CX152">
        <f t="shared" si="148"/>
        <v>0</v>
      </c>
      <c r="CY152">
        <f t="shared" si="149"/>
        <v>0</v>
      </c>
      <c r="CZ152">
        <f t="shared" si="150"/>
        <v>0</v>
      </c>
      <c r="DC152" t="s">
        <v>3</v>
      </c>
      <c r="DD152" t="s">
        <v>3</v>
      </c>
      <c r="DE152" t="s">
        <v>3</v>
      </c>
      <c r="DF152" t="s">
        <v>3</v>
      </c>
      <c r="DG152" t="s">
        <v>3</v>
      </c>
      <c r="DH152" t="s">
        <v>3</v>
      </c>
      <c r="DI152" t="s">
        <v>3</v>
      </c>
      <c r="DJ152" t="s">
        <v>3</v>
      </c>
      <c r="DK152" t="s">
        <v>3</v>
      </c>
      <c r="DL152" t="s">
        <v>3</v>
      </c>
      <c r="DM152" t="s">
        <v>3</v>
      </c>
      <c r="DN152">
        <v>104</v>
      </c>
      <c r="DO152">
        <v>70</v>
      </c>
      <c r="DP152">
        <v>1.0469999999999999</v>
      </c>
      <c r="DQ152">
        <v>1</v>
      </c>
      <c r="DU152">
        <v>1007</v>
      </c>
      <c r="DV152" t="s">
        <v>123</v>
      </c>
      <c r="DW152" t="s">
        <v>123</v>
      </c>
      <c r="DX152">
        <v>1</v>
      </c>
      <c r="EE152">
        <v>21987441</v>
      </c>
      <c r="EF152">
        <v>30</v>
      </c>
      <c r="EG152" t="s">
        <v>22</v>
      </c>
      <c r="EH152">
        <v>0</v>
      </c>
      <c r="EI152" t="s">
        <v>3</v>
      </c>
      <c r="EJ152">
        <v>1</v>
      </c>
      <c r="EK152">
        <v>89</v>
      </c>
      <c r="EL152" t="s">
        <v>218</v>
      </c>
      <c r="EM152" t="s">
        <v>219</v>
      </c>
      <c r="EO152" t="s">
        <v>3</v>
      </c>
      <c r="EQ152">
        <v>0</v>
      </c>
      <c r="ER152">
        <v>478.96</v>
      </c>
      <c r="ES152">
        <v>478.96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51"/>
        <v>0</v>
      </c>
      <c r="FS152">
        <v>0</v>
      </c>
      <c r="FX152">
        <v>104</v>
      </c>
      <c r="FY152">
        <v>70</v>
      </c>
      <c r="GA152" t="s">
        <v>3</v>
      </c>
      <c r="GD152">
        <v>0</v>
      </c>
      <c r="GF152">
        <v>-1161195218</v>
      </c>
      <c r="GG152">
        <v>2</v>
      </c>
      <c r="GH152">
        <v>1</v>
      </c>
      <c r="GI152">
        <v>2</v>
      </c>
      <c r="GJ152">
        <v>0</v>
      </c>
      <c r="GK152">
        <f>ROUND(R152*(R12)/100,2)</f>
        <v>0</v>
      </c>
      <c r="GL152">
        <f t="shared" si="152"/>
        <v>0</v>
      </c>
      <c r="GM152">
        <f t="shared" si="153"/>
        <v>10080.530000000001</v>
      </c>
      <c r="GN152">
        <f t="shared" si="154"/>
        <v>10080.530000000001</v>
      </c>
      <c r="GO152">
        <f t="shared" si="155"/>
        <v>0</v>
      </c>
      <c r="GP152">
        <f t="shared" si="156"/>
        <v>0</v>
      </c>
      <c r="GR152">
        <v>0</v>
      </c>
      <c r="GS152">
        <v>0</v>
      </c>
      <c r="GT152">
        <v>0</v>
      </c>
      <c r="GU152" t="s">
        <v>3</v>
      </c>
      <c r="GV152">
        <f t="shared" si="157"/>
        <v>0</v>
      </c>
      <c r="GW152">
        <v>1</v>
      </c>
      <c r="GX152">
        <f t="shared" si="158"/>
        <v>0</v>
      </c>
      <c r="HA152">
        <v>0</v>
      </c>
      <c r="HB152">
        <v>0</v>
      </c>
      <c r="IK152">
        <v>0</v>
      </c>
    </row>
    <row r="153" spans="1:245" x14ac:dyDescent="0.2">
      <c r="A153">
        <v>17</v>
      </c>
      <c r="B153">
        <v>1</v>
      </c>
      <c r="E153" t="s">
        <v>253</v>
      </c>
      <c r="F153" t="s">
        <v>254</v>
      </c>
      <c r="G153" t="s">
        <v>255</v>
      </c>
      <c r="H153" t="s">
        <v>256</v>
      </c>
      <c r="I153">
        <v>1.7667999999999999</v>
      </c>
      <c r="J153">
        <v>0</v>
      </c>
      <c r="O153">
        <f t="shared" si="125"/>
        <v>8081.75</v>
      </c>
      <c r="P153">
        <f t="shared" si="126"/>
        <v>2465.61</v>
      </c>
      <c r="Q153">
        <f t="shared" si="127"/>
        <v>540.02</v>
      </c>
      <c r="R153">
        <f t="shared" si="128"/>
        <v>16.28</v>
      </c>
      <c r="S153">
        <f t="shared" si="129"/>
        <v>5076.12</v>
      </c>
      <c r="T153">
        <f t="shared" si="130"/>
        <v>0</v>
      </c>
      <c r="U153">
        <f t="shared" si="131"/>
        <v>23.569111999999997</v>
      </c>
      <c r="V153">
        <f t="shared" si="132"/>
        <v>0</v>
      </c>
      <c r="W153">
        <f t="shared" si="133"/>
        <v>0</v>
      </c>
      <c r="X153">
        <f t="shared" si="134"/>
        <v>3654.81</v>
      </c>
      <c r="Y153">
        <f t="shared" si="135"/>
        <v>2233.4899999999998</v>
      </c>
      <c r="AA153">
        <v>42145827</v>
      </c>
      <c r="AB153">
        <f t="shared" si="136"/>
        <v>452.142</v>
      </c>
      <c r="AC153">
        <f t="shared" si="137"/>
        <v>258.91000000000003</v>
      </c>
      <c r="AD153">
        <f>ROUND(((ET153*1.25)),6)</f>
        <v>38.35</v>
      </c>
      <c r="AE153">
        <f>ROUND(((EU153*1.25)),6)</f>
        <v>9.2125000000000004</v>
      </c>
      <c r="AF153">
        <f>ROUND(((EV153*1.15)),6)</f>
        <v>154.88200000000001</v>
      </c>
      <c r="AG153">
        <f t="shared" si="138"/>
        <v>0</v>
      </c>
      <c r="AH153">
        <f>((EW153*1.15))</f>
        <v>13.339999999999998</v>
      </c>
      <c r="AI153">
        <f>((EX153*1.25))</f>
        <v>0</v>
      </c>
      <c r="AJ153">
        <f t="shared" si="139"/>
        <v>0</v>
      </c>
      <c r="AK153">
        <v>424.27</v>
      </c>
      <c r="AL153">
        <v>258.91000000000003</v>
      </c>
      <c r="AM153">
        <v>30.68</v>
      </c>
      <c r="AN153">
        <v>7.37</v>
      </c>
      <c r="AO153">
        <v>134.68</v>
      </c>
      <c r="AP153">
        <v>0</v>
      </c>
      <c r="AQ153">
        <v>11.6</v>
      </c>
      <c r="AR153">
        <v>0</v>
      </c>
      <c r="AS153">
        <v>0</v>
      </c>
      <c r="AT153">
        <v>72</v>
      </c>
      <c r="AU153">
        <v>44</v>
      </c>
      <c r="AV153">
        <v>1</v>
      </c>
      <c r="AW153">
        <v>1</v>
      </c>
      <c r="AZ153">
        <v>1</v>
      </c>
      <c r="BA153">
        <v>18.55</v>
      </c>
      <c r="BB153">
        <v>7.97</v>
      </c>
      <c r="BC153">
        <v>5.39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1</v>
      </c>
      <c r="BJ153" t="s">
        <v>257</v>
      </c>
      <c r="BM153">
        <v>47</v>
      </c>
      <c r="BN153">
        <v>7156650</v>
      </c>
      <c r="BO153" t="s">
        <v>254</v>
      </c>
      <c r="BP153">
        <v>1</v>
      </c>
      <c r="BQ153">
        <v>30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72</v>
      </c>
      <c r="CA153">
        <v>44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 t="shared" si="140"/>
        <v>8081.75</v>
      </c>
      <c r="CQ153">
        <f t="shared" si="141"/>
        <v>1395.5249000000001</v>
      </c>
      <c r="CR153">
        <f t="shared" si="142"/>
        <v>305.64949999999999</v>
      </c>
      <c r="CS153">
        <f t="shared" si="143"/>
        <v>9.2125000000000004</v>
      </c>
      <c r="CT153">
        <f t="shared" si="144"/>
        <v>2873.0611000000004</v>
      </c>
      <c r="CU153">
        <f t="shared" si="145"/>
        <v>0</v>
      </c>
      <c r="CV153">
        <f t="shared" si="146"/>
        <v>13.339999999999998</v>
      </c>
      <c r="CW153">
        <f t="shared" si="147"/>
        <v>0</v>
      </c>
      <c r="CX153">
        <f t="shared" si="148"/>
        <v>0</v>
      </c>
      <c r="CY153">
        <f t="shared" si="149"/>
        <v>3654.8063999999999</v>
      </c>
      <c r="CZ153">
        <f t="shared" si="150"/>
        <v>2233.4928</v>
      </c>
      <c r="DC153" t="s">
        <v>3</v>
      </c>
      <c r="DD153" t="s">
        <v>3</v>
      </c>
      <c r="DE153" t="s">
        <v>11</v>
      </c>
      <c r="DF153" t="s">
        <v>11</v>
      </c>
      <c r="DG153" t="s">
        <v>12</v>
      </c>
      <c r="DH153" t="s">
        <v>3</v>
      </c>
      <c r="DI153" t="s">
        <v>12</v>
      </c>
      <c r="DJ153" t="s">
        <v>11</v>
      </c>
      <c r="DK153" t="s">
        <v>3</v>
      </c>
      <c r="DL153" t="s">
        <v>3</v>
      </c>
      <c r="DM153" t="s">
        <v>3</v>
      </c>
      <c r="DN153">
        <v>85</v>
      </c>
      <c r="DO153">
        <v>70</v>
      </c>
      <c r="DP153">
        <v>1.0469999999999999</v>
      </c>
      <c r="DQ153">
        <v>1.022</v>
      </c>
      <c r="DU153">
        <v>1013</v>
      </c>
      <c r="DV153" t="s">
        <v>256</v>
      </c>
      <c r="DW153" t="s">
        <v>256</v>
      </c>
      <c r="DX153">
        <v>1</v>
      </c>
      <c r="EE153">
        <v>21987399</v>
      </c>
      <c r="EF153">
        <v>30</v>
      </c>
      <c r="EG153" t="s">
        <v>22</v>
      </c>
      <c r="EH153">
        <v>0</v>
      </c>
      <c r="EI153" t="s">
        <v>3</v>
      </c>
      <c r="EJ153">
        <v>1</v>
      </c>
      <c r="EK153">
        <v>47</v>
      </c>
      <c r="EL153" t="s">
        <v>258</v>
      </c>
      <c r="EM153" t="s">
        <v>259</v>
      </c>
      <c r="EO153" t="s">
        <v>3</v>
      </c>
      <c r="EQ153">
        <v>131072</v>
      </c>
      <c r="ER153">
        <v>424.27</v>
      </c>
      <c r="ES153">
        <v>258.91000000000003</v>
      </c>
      <c r="ET153">
        <v>30.68</v>
      </c>
      <c r="EU153">
        <v>7.37</v>
      </c>
      <c r="EV153">
        <v>134.68</v>
      </c>
      <c r="EW153">
        <v>11.6</v>
      </c>
      <c r="EX153">
        <v>0</v>
      </c>
      <c r="EY153">
        <v>0</v>
      </c>
      <c r="FQ153">
        <v>0</v>
      </c>
      <c r="FR153">
        <f t="shared" si="151"/>
        <v>0</v>
      </c>
      <c r="FS153">
        <v>0</v>
      </c>
      <c r="FX153">
        <v>85</v>
      </c>
      <c r="FY153">
        <v>70</v>
      </c>
      <c r="GA153" t="s">
        <v>3</v>
      </c>
      <c r="GD153">
        <v>0</v>
      </c>
      <c r="GF153">
        <v>-1602621314</v>
      </c>
      <c r="GG153">
        <v>2</v>
      </c>
      <c r="GH153">
        <v>1</v>
      </c>
      <c r="GI153">
        <v>2</v>
      </c>
      <c r="GJ153">
        <v>0</v>
      </c>
      <c r="GK153">
        <f>ROUND(R153*(R12)/100,2)</f>
        <v>27.19</v>
      </c>
      <c r="GL153">
        <f t="shared" si="152"/>
        <v>0</v>
      </c>
      <c r="GM153">
        <f t="shared" si="153"/>
        <v>13997.24</v>
      </c>
      <c r="GN153">
        <f t="shared" si="154"/>
        <v>13997.24</v>
      </c>
      <c r="GO153">
        <f t="shared" si="155"/>
        <v>0</v>
      </c>
      <c r="GP153">
        <f t="shared" si="156"/>
        <v>0</v>
      </c>
      <c r="GR153">
        <v>0</v>
      </c>
      <c r="GS153">
        <v>0</v>
      </c>
      <c r="GT153">
        <v>0</v>
      </c>
      <c r="GU153" t="s">
        <v>3</v>
      </c>
      <c r="GV153">
        <f t="shared" si="157"/>
        <v>0</v>
      </c>
      <c r="GW153">
        <v>1</v>
      </c>
      <c r="GX153">
        <f t="shared" si="158"/>
        <v>0</v>
      </c>
      <c r="HA153">
        <v>0</v>
      </c>
      <c r="HB153">
        <v>0</v>
      </c>
      <c r="IK153">
        <v>0</v>
      </c>
    </row>
    <row r="154" spans="1:245" x14ac:dyDescent="0.2">
      <c r="A154">
        <v>18</v>
      </c>
      <c r="B154">
        <v>1</v>
      </c>
      <c r="E154" t="s">
        <v>260</v>
      </c>
      <c r="F154" t="s">
        <v>261</v>
      </c>
      <c r="G154" t="s">
        <v>262</v>
      </c>
      <c r="H154" t="s">
        <v>39</v>
      </c>
      <c r="I154">
        <f>I153*J154</f>
        <v>1.7667999999999999</v>
      </c>
      <c r="J154">
        <v>1</v>
      </c>
      <c r="O154">
        <f t="shared" si="125"/>
        <v>53999.16</v>
      </c>
      <c r="P154">
        <f t="shared" si="126"/>
        <v>53999.16</v>
      </c>
      <c r="Q154">
        <f t="shared" si="127"/>
        <v>0</v>
      </c>
      <c r="R154">
        <f t="shared" si="128"/>
        <v>0</v>
      </c>
      <c r="S154">
        <f t="shared" si="129"/>
        <v>0</v>
      </c>
      <c r="T154">
        <f t="shared" si="130"/>
        <v>0</v>
      </c>
      <c r="U154">
        <f t="shared" si="131"/>
        <v>0</v>
      </c>
      <c r="V154">
        <f t="shared" si="132"/>
        <v>0</v>
      </c>
      <c r="W154">
        <f t="shared" si="133"/>
        <v>0</v>
      </c>
      <c r="X154">
        <f t="shared" si="134"/>
        <v>0</v>
      </c>
      <c r="Y154">
        <f t="shared" si="135"/>
        <v>0</v>
      </c>
      <c r="AA154">
        <v>42145827</v>
      </c>
      <c r="AB154">
        <f t="shared" si="136"/>
        <v>9733.52</v>
      </c>
      <c r="AC154">
        <f t="shared" si="137"/>
        <v>9733.52</v>
      </c>
      <c r="AD154">
        <f>ROUND((ET154),6)</f>
        <v>0</v>
      </c>
      <c r="AE154">
        <f>ROUND((EU154),6)</f>
        <v>0</v>
      </c>
      <c r="AF154">
        <f>ROUND((EV154),6)</f>
        <v>0</v>
      </c>
      <c r="AG154">
        <f t="shared" si="138"/>
        <v>0</v>
      </c>
      <c r="AH154">
        <f>(EW154)</f>
        <v>0</v>
      </c>
      <c r="AI154">
        <f>(EX154)</f>
        <v>0</v>
      </c>
      <c r="AJ154">
        <f t="shared" si="139"/>
        <v>0</v>
      </c>
      <c r="AK154">
        <v>9733.52</v>
      </c>
      <c r="AL154">
        <v>9733.52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1</v>
      </c>
      <c r="AW154">
        <v>1</v>
      </c>
      <c r="AZ154">
        <v>1</v>
      </c>
      <c r="BA154">
        <v>1</v>
      </c>
      <c r="BB154">
        <v>1</v>
      </c>
      <c r="BC154">
        <v>3.14</v>
      </c>
      <c r="BD154" t="s">
        <v>3</v>
      </c>
      <c r="BE154" t="s">
        <v>3</v>
      </c>
      <c r="BF154" t="s">
        <v>3</v>
      </c>
      <c r="BG154" t="s">
        <v>3</v>
      </c>
      <c r="BH154">
        <v>3</v>
      </c>
      <c r="BI154">
        <v>1</v>
      </c>
      <c r="BJ154" t="s">
        <v>263</v>
      </c>
      <c r="BM154">
        <v>47</v>
      </c>
      <c r="BN154">
        <v>7156650</v>
      </c>
      <c r="BO154" t="s">
        <v>261</v>
      </c>
      <c r="BP154">
        <v>1</v>
      </c>
      <c r="BQ154">
        <v>30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3</v>
      </c>
      <c r="BZ154">
        <v>0</v>
      </c>
      <c r="CA154">
        <v>0</v>
      </c>
      <c r="CF154">
        <v>0</v>
      </c>
      <c r="CG154">
        <v>0</v>
      </c>
      <c r="CM154">
        <v>0</v>
      </c>
      <c r="CN154" t="s">
        <v>3</v>
      </c>
      <c r="CO154">
        <v>0</v>
      </c>
      <c r="CP154">
        <f t="shared" si="140"/>
        <v>53999.16</v>
      </c>
      <c r="CQ154">
        <f t="shared" si="141"/>
        <v>30563.252800000002</v>
      </c>
      <c r="CR154">
        <f t="shared" si="142"/>
        <v>0</v>
      </c>
      <c r="CS154">
        <f t="shared" si="143"/>
        <v>0</v>
      </c>
      <c r="CT154">
        <f t="shared" si="144"/>
        <v>0</v>
      </c>
      <c r="CU154">
        <f t="shared" si="145"/>
        <v>0</v>
      </c>
      <c r="CV154">
        <f t="shared" si="146"/>
        <v>0</v>
      </c>
      <c r="CW154">
        <f t="shared" si="147"/>
        <v>0</v>
      </c>
      <c r="CX154">
        <f t="shared" si="148"/>
        <v>0</v>
      </c>
      <c r="CY154">
        <f t="shared" si="149"/>
        <v>0</v>
      </c>
      <c r="CZ154">
        <f t="shared" si="150"/>
        <v>0</v>
      </c>
      <c r="DC154" t="s">
        <v>3</v>
      </c>
      <c r="DD154" t="s">
        <v>3</v>
      </c>
      <c r="DE154" t="s">
        <v>3</v>
      </c>
      <c r="DF154" t="s">
        <v>3</v>
      </c>
      <c r="DG154" t="s">
        <v>3</v>
      </c>
      <c r="DH154" t="s">
        <v>3</v>
      </c>
      <c r="DI154" t="s">
        <v>3</v>
      </c>
      <c r="DJ154" t="s">
        <v>3</v>
      </c>
      <c r="DK154" t="s">
        <v>3</v>
      </c>
      <c r="DL154" t="s">
        <v>3</v>
      </c>
      <c r="DM154" t="s">
        <v>3</v>
      </c>
      <c r="DN154">
        <v>85</v>
      </c>
      <c r="DO154">
        <v>70</v>
      </c>
      <c r="DP154">
        <v>1.0469999999999999</v>
      </c>
      <c r="DQ154">
        <v>1.022</v>
      </c>
      <c r="DU154">
        <v>1009</v>
      </c>
      <c r="DV154" t="s">
        <v>39</v>
      </c>
      <c r="DW154" t="s">
        <v>39</v>
      </c>
      <c r="DX154">
        <v>1000</v>
      </c>
      <c r="EE154">
        <v>21987399</v>
      </c>
      <c r="EF154">
        <v>30</v>
      </c>
      <c r="EG154" t="s">
        <v>22</v>
      </c>
      <c r="EH154">
        <v>0</v>
      </c>
      <c r="EI154" t="s">
        <v>3</v>
      </c>
      <c r="EJ154">
        <v>1</v>
      </c>
      <c r="EK154">
        <v>47</v>
      </c>
      <c r="EL154" t="s">
        <v>258</v>
      </c>
      <c r="EM154" t="s">
        <v>259</v>
      </c>
      <c r="EO154" t="s">
        <v>3</v>
      </c>
      <c r="EQ154">
        <v>0</v>
      </c>
      <c r="ER154">
        <v>9733.52</v>
      </c>
      <c r="ES154">
        <v>9733.52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51"/>
        <v>0</v>
      </c>
      <c r="FS154">
        <v>0</v>
      </c>
      <c r="FX154">
        <v>85</v>
      </c>
      <c r="FY154">
        <v>70</v>
      </c>
      <c r="GA154" t="s">
        <v>3</v>
      </c>
      <c r="GD154">
        <v>0</v>
      </c>
      <c r="GF154">
        <v>1257461976</v>
      </c>
      <c r="GG154">
        <v>2</v>
      </c>
      <c r="GH154">
        <v>1</v>
      </c>
      <c r="GI154">
        <v>2</v>
      </c>
      <c r="GJ154">
        <v>0</v>
      </c>
      <c r="GK154">
        <f>ROUND(R154*(R12)/100,2)</f>
        <v>0</v>
      </c>
      <c r="GL154">
        <f t="shared" si="152"/>
        <v>0</v>
      </c>
      <c r="GM154">
        <f t="shared" si="153"/>
        <v>53999.16</v>
      </c>
      <c r="GN154">
        <f t="shared" si="154"/>
        <v>53999.16</v>
      </c>
      <c r="GO154">
        <f t="shared" si="155"/>
        <v>0</v>
      </c>
      <c r="GP154">
        <f t="shared" si="156"/>
        <v>0</v>
      </c>
      <c r="GR154">
        <v>0</v>
      </c>
      <c r="GS154">
        <v>0</v>
      </c>
      <c r="GT154">
        <v>0</v>
      </c>
      <c r="GU154" t="s">
        <v>3</v>
      </c>
      <c r="GV154">
        <f t="shared" si="157"/>
        <v>0</v>
      </c>
      <c r="GW154">
        <v>1</v>
      </c>
      <c r="GX154">
        <f t="shared" si="158"/>
        <v>0</v>
      </c>
      <c r="HA154">
        <v>0</v>
      </c>
      <c r="HB154">
        <v>0</v>
      </c>
      <c r="IK154">
        <v>0</v>
      </c>
    </row>
    <row r="155" spans="1:245" x14ac:dyDescent="0.2">
      <c r="A155">
        <v>17</v>
      </c>
      <c r="B155">
        <v>1</v>
      </c>
      <c r="E155" t="s">
        <v>264</v>
      </c>
      <c r="F155" t="s">
        <v>265</v>
      </c>
      <c r="G155" t="s">
        <v>266</v>
      </c>
      <c r="H155" t="s">
        <v>267</v>
      </c>
      <c r="I155">
        <v>6.3101000000000003</v>
      </c>
      <c r="J155">
        <v>0</v>
      </c>
      <c r="O155">
        <f t="shared" si="125"/>
        <v>147604.16</v>
      </c>
      <c r="P155">
        <f t="shared" si="126"/>
        <v>6711.84</v>
      </c>
      <c r="Q155">
        <f t="shared" si="127"/>
        <v>8034.74</v>
      </c>
      <c r="R155">
        <f t="shared" si="128"/>
        <v>98.67</v>
      </c>
      <c r="S155">
        <f t="shared" si="129"/>
        <v>132857.57999999999</v>
      </c>
      <c r="T155">
        <f t="shared" si="130"/>
        <v>0</v>
      </c>
      <c r="U155">
        <f t="shared" si="131"/>
        <v>610.13618919999999</v>
      </c>
      <c r="V155">
        <f t="shared" si="132"/>
        <v>0</v>
      </c>
      <c r="W155">
        <f t="shared" si="133"/>
        <v>0</v>
      </c>
      <c r="X155">
        <f t="shared" si="134"/>
        <v>119571.82</v>
      </c>
      <c r="Y155">
        <f t="shared" si="135"/>
        <v>58457.34</v>
      </c>
      <c r="AA155">
        <v>42145827</v>
      </c>
      <c r="AB155">
        <f t="shared" si="136"/>
        <v>1959.5195000000001</v>
      </c>
      <c r="AC155">
        <f t="shared" si="137"/>
        <v>699.78</v>
      </c>
      <c r="AD155">
        <f>ROUND(((ET155*1.25)),6)</f>
        <v>124.71250000000001</v>
      </c>
      <c r="AE155">
        <f>ROUND(((EU155*1.25)),6)</f>
        <v>15.637499999999999</v>
      </c>
      <c r="AF155">
        <f>ROUND(((EV155*1.15)),6)</f>
        <v>1135.027</v>
      </c>
      <c r="AG155">
        <f t="shared" si="138"/>
        <v>0</v>
      </c>
      <c r="AH155">
        <f>((EW155*1.15))</f>
        <v>96.691999999999993</v>
      </c>
      <c r="AI155">
        <f>((EX155*1.25))</f>
        <v>0</v>
      </c>
      <c r="AJ155">
        <f t="shared" si="139"/>
        <v>0</v>
      </c>
      <c r="AK155">
        <v>1786.53</v>
      </c>
      <c r="AL155">
        <v>699.78</v>
      </c>
      <c r="AM155">
        <v>99.77</v>
      </c>
      <c r="AN155">
        <v>12.51</v>
      </c>
      <c r="AO155">
        <v>986.98</v>
      </c>
      <c r="AP155">
        <v>0</v>
      </c>
      <c r="AQ155">
        <v>84.08</v>
      </c>
      <c r="AR155">
        <v>0</v>
      </c>
      <c r="AS155">
        <v>0</v>
      </c>
      <c r="AT155">
        <v>90</v>
      </c>
      <c r="AU155">
        <v>44</v>
      </c>
      <c r="AV155">
        <v>1</v>
      </c>
      <c r="AW155">
        <v>1</v>
      </c>
      <c r="AZ155">
        <v>1</v>
      </c>
      <c r="BA155">
        <v>18.55</v>
      </c>
      <c r="BB155">
        <v>10.210000000000001</v>
      </c>
      <c r="BC155">
        <v>1.52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1</v>
      </c>
      <c r="BJ155" t="s">
        <v>268</v>
      </c>
      <c r="BM155">
        <v>92</v>
      </c>
      <c r="BN155">
        <v>7156650</v>
      </c>
      <c r="BO155" t="s">
        <v>265</v>
      </c>
      <c r="BP155">
        <v>1</v>
      </c>
      <c r="BQ155">
        <v>30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90</v>
      </c>
      <c r="CA155">
        <v>44</v>
      </c>
      <c r="CF155">
        <v>0</v>
      </c>
      <c r="CG155">
        <v>0</v>
      </c>
      <c r="CM155">
        <v>0</v>
      </c>
      <c r="CN155" t="s">
        <v>3</v>
      </c>
      <c r="CO155">
        <v>0</v>
      </c>
      <c r="CP155">
        <f t="shared" si="140"/>
        <v>147604.15999999997</v>
      </c>
      <c r="CQ155">
        <f t="shared" si="141"/>
        <v>1063.6656</v>
      </c>
      <c r="CR155">
        <f t="shared" si="142"/>
        <v>1273.3146250000002</v>
      </c>
      <c r="CS155">
        <f t="shared" si="143"/>
        <v>15.637499999999999</v>
      </c>
      <c r="CT155">
        <f t="shared" si="144"/>
        <v>21054.75085</v>
      </c>
      <c r="CU155">
        <f t="shared" si="145"/>
        <v>0</v>
      </c>
      <c r="CV155">
        <f t="shared" si="146"/>
        <v>96.691999999999993</v>
      </c>
      <c r="CW155">
        <f t="shared" si="147"/>
        <v>0</v>
      </c>
      <c r="CX155">
        <f t="shared" si="148"/>
        <v>0</v>
      </c>
      <c r="CY155">
        <f t="shared" si="149"/>
        <v>119571.82199999999</v>
      </c>
      <c r="CZ155">
        <f t="shared" si="150"/>
        <v>58457.335199999994</v>
      </c>
      <c r="DC155" t="s">
        <v>3</v>
      </c>
      <c r="DD155" t="s">
        <v>3</v>
      </c>
      <c r="DE155" t="s">
        <v>11</v>
      </c>
      <c r="DF155" t="s">
        <v>11</v>
      </c>
      <c r="DG155" t="s">
        <v>12</v>
      </c>
      <c r="DH155" t="s">
        <v>3</v>
      </c>
      <c r="DI155" t="s">
        <v>12</v>
      </c>
      <c r="DJ155" t="s">
        <v>11</v>
      </c>
      <c r="DK155" t="s">
        <v>3</v>
      </c>
      <c r="DL155" t="s">
        <v>3</v>
      </c>
      <c r="DM155" t="s">
        <v>3</v>
      </c>
      <c r="DN155">
        <v>104</v>
      </c>
      <c r="DO155">
        <v>70</v>
      </c>
      <c r="DP155">
        <v>1.0469999999999999</v>
      </c>
      <c r="DQ155">
        <v>1</v>
      </c>
      <c r="DU155">
        <v>1013</v>
      </c>
      <c r="DV155" t="s">
        <v>267</v>
      </c>
      <c r="DW155" t="s">
        <v>267</v>
      </c>
      <c r="DX155">
        <v>1</v>
      </c>
      <c r="EE155">
        <v>21987444</v>
      </c>
      <c r="EF155">
        <v>30</v>
      </c>
      <c r="EG155" t="s">
        <v>22</v>
      </c>
      <c r="EH155">
        <v>0</v>
      </c>
      <c r="EI155" t="s">
        <v>3</v>
      </c>
      <c r="EJ155">
        <v>1</v>
      </c>
      <c r="EK155">
        <v>92</v>
      </c>
      <c r="EL155" t="s">
        <v>269</v>
      </c>
      <c r="EM155" t="s">
        <v>270</v>
      </c>
      <c r="EO155" t="s">
        <v>3</v>
      </c>
      <c r="EQ155">
        <v>131072</v>
      </c>
      <c r="ER155">
        <v>1786.53</v>
      </c>
      <c r="ES155">
        <v>699.78</v>
      </c>
      <c r="ET155">
        <v>99.77</v>
      </c>
      <c r="EU155">
        <v>12.51</v>
      </c>
      <c r="EV155">
        <v>986.98</v>
      </c>
      <c r="EW155">
        <v>84.08</v>
      </c>
      <c r="EX155">
        <v>0</v>
      </c>
      <c r="EY155">
        <v>0</v>
      </c>
      <c r="FQ155">
        <v>0</v>
      </c>
      <c r="FR155">
        <f t="shared" si="151"/>
        <v>0</v>
      </c>
      <c r="FS155">
        <v>0</v>
      </c>
      <c r="FX155">
        <v>104</v>
      </c>
      <c r="FY155">
        <v>70</v>
      </c>
      <c r="GA155" t="s">
        <v>3</v>
      </c>
      <c r="GD155">
        <v>0</v>
      </c>
      <c r="GF155">
        <v>1813605207</v>
      </c>
      <c r="GG155">
        <v>2</v>
      </c>
      <c r="GH155">
        <v>1</v>
      </c>
      <c r="GI155">
        <v>2</v>
      </c>
      <c r="GJ155">
        <v>0</v>
      </c>
      <c r="GK155">
        <f>ROUND(R155*(R12)/100,2)</f>
        <v>164.78</v>
      </c>
      <c r="GL155">
        <f t="shared" si="152"/>
        <v>0</v>
      </c>
      <c r="GM155">
        <f t="shared" si="153"/>
        <v>325798.09999999998</v>
      </c>
      <c r="GN155">
        <f t="shared" si="154"/>
        <v>325798.09999999998</v>
      </c>
      <c r="GO155">
        <f t="shared" si="155"/>
        <v>0</v>
      </c>
      <c r="GP155">
        <f t="shared" si="156"/>
        <v>0</v>
      </c>
      <c r="GR155">
        <v>0</v>
      </c>
      <c r="GS155">
        <v>0</v>
      </c>
      <c r="GT155">
        <v>0</v>
      </c>
      <c r="GU155" t="s">
        <v>3</v>
      </c>
      <c r="GV155">
        <f t="shared" si="157"/>
        <v>0</v>
      </c>
      <c r="GW155">
        <v>1</v>
      </c>
      <c r="GX155">
        <f t="shared" si="158"/>
        <v>0</v>
      </c>
      <c r="HA155">
        <v>0</v>
      </c>
      <c r="HB155">
        <v>0</v>
      </c>
      <c r="IK155">
        <v>0</v>
      </c>
    </row>
    <row r="156" spans="1:245" x14ac:dyDescent="0.2">
      <c r="A156">
        <v>18</v>
      </c>
      <c r="B156">
        <v>1</v>
      </c>
      <c r="E156" t="s">
        <v>271</v>
      </c>
      <c r="F156" t="s">
        <v>272</v>
      </c>
      <c r="G156" t="s">
        <v>273</v>
      </c>
      <c r="H156" t="s">
        <v>39</v>
      </c>
      <c r="I156">
        <f>I155*J156</f>
        <v>0.31550499999999998</v>
      </c>
      <c r="J156">
        <v>4.9999999999999996E-2</v>
      </c>
      <c r="O156">
        <f t="shared" si="125"/>
        <v>8201.41</v>
      </c>
      <c r="P156">
        <f t="shared" si="126"/>
        <v>8201.41</v>
      </c>
      <c r="Q156">
        <f t="shared" si="127"/>
        <v>0</v>
      </c>
      <c r="R156">
        <f t="shared" si="128"/>
        <v>0</v>
      </c>
      <c r="S156">
        <f t="shared" si="129"/>
        <v>0</v>
      </c>
      <c r="T156">
        <f t="shared" si="130"/>
        <v>0</v>
      </c>
      <c r="U156">
        <f t="shared" si="131"/>
        <v>0</v>
      </c>
      <c r="V156">
        <f t="shared" si="132"/>
        <v>0</v>
      </c>
      <c r="W156">
        <f t="shared" si="133"/>
        <v>0</v>
      </c>
      <c r="X156">
        <f t="shared" si="134"/>
        <v>0</v>
      </c>
      <c r="Y156">
        <f t="shared" si="135"/>
        <v>0</v>
      </c>
      <c r="AA156">
        <v>42145827</v>
      </c>
      <c r="AB156">
        <f t="shared" si="136"/>
        <v>27362.67</v>
      </c>
      <c r="AC156">
        <f t="shared" si="137"/>
        <v>27362.67</v>
      </c>
      <c r="AD156">
        <f t="shared" ref="AD156:AF158" si="159">ROUND((ET156),6)</f>
        <v>0</v>
      </c>
      <c r="AE156">
        <f t="shared" si="159"/>
        <v>0</v>
      </c>
      <c r="AF156">
        <f t="shared" si="159"/>
        <v>0</v>
      </c>
      <c r="AG156">
        <f t="shared" si="138"/>
        <v>0</v>
      </c>
      <c r="AH156">
        <f t="shared" ref="AH156:AI158" si="160">(EW156)</f>
        <v>0</v>
      </c>
      <c r="AI156">
        <f t="shared" si="160"/>
        <v>0</v>
      </c>
      <c r="AJ156">
        <f t="shared" si="139"/>
        <v>0</v>
      </c>
      <c r="AK156">
        <v>27362.67</v>
      </c>
      <c r="AL156">
        <v>27362.67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1</v>
      </c>
      <c r="AW156">
        <v>1</v>
      </c>
      <c r="AZ156">
        <v>1</v>
      </c>
      <c r="BA156">
        <v>1</v>
      </c>
      <c r="BB156">
        <v>1</v>
      </c>
      <c r="BC156">
        <v>0.95</v>
      </c>
      <c r="BD156" t="s">
        <v>3</v>
      </c>
      <c r="BE156" t="s">
        <v>3</v>
      </c>
      <c r="BF156" t="s">
        <v>3</v>
      </c>
      <c r="BG156" t="s">
        <v>3</v>
      </c>
      <c r="BH156">
        <v>3</v>
      </c>
      <c r="BI156">
        <v>1</v>
      </c>
      <c r="BJ156" t="s">
        <v>274</v>
      </c>
      <c r="BM156">
        <v>92</v>
      </c>
      <c r="BN156">
        <v>7156650</v>
      </c>
      <c r="BO156" t="s">
        <v>272</v>
      </c>
      <c r="BP156">
        <v>1</v>
      </c>
      <c r="BQ156">
        <v>30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3</v>
      </c>
      <c r="BZ156">
        <v>0</v>
      </c>
      <c r="CA156">
        <v>0</v>
      </c>
      <c r="CF156">
        <v>0</v>
      </c>
      <c r="CG156">
        <v>0</v>
      </c>
      <c r="CM156">
        <v>0</v>
      </c>
      <c r="CN156" t="s">
        <v>3</v>
      </c>
      <c r="CO156">
        <v>0</v>
      </c>
      <c r="CP156">
        <f t="shared" si="140"/>
        <v>8201.41</v>
      </c>
      <c r="CQ156">
        <f t="shared" si="141"/>
        <v>25994.536499999998</v>
      </c>
      <c r="CR156">
        <f t="shared" si="142"/>
        <v>0</v>
      </c>
      <c r="CS156">
        <f t="shared" si="143"/>
        <v>0</v>
      </c>
      <c r="CT156">
        <f t="shared" si="144"/>
        <v>0</v>
      </c>
      <c r="CU156">
        <f t="shared" si="145"/>
        <v>0</v>
      </c>
      <c r="CV156">
        <f t="shared" si="146"/>
        <v>0</v>
      </c>
      <c r="CW156">
        <f t="shared" si="147"/>
        <v>0</v>
      </c>
      <c r="CX156">
        <f t="shared" si="148"/>
        <v>0</v>
      </c>
      <c r="CY156">
        <f t="shared" si="149"/>
        <v>0</v>
      </c>
      <c r="CZ156">
        <f t="shared" si="150"/>
        <v>0</v>
      </c>
      <c r="DC156" t="s">
        <v>3</v>
      </c>
      <c r="DD156" t="s">
        <v>3</v>
      </c>
      <c r="DE156" t="s">
        <v>3</v>
      </c>
      <c r="DF156" t="s">
        <v>3</v>
      </c>
      <c r="DG156" t="s">
        <v>3</v>
      </c>
      <c r="DH156" t="s">
        <v>3</v>
      </c>
      <c r="DI156" t="s">
        <v>3</v>
      </c>
      <c r="DJ156" t="s">
        <v>3</v>
      </c>
      <c r="DK156" t="s">
        <v>3</v>
      </c>
      <c r="DL156" t="s">
        <v>3</v>
      </c>
      <c r="DM156" t="s">
        <v>3</v>
      </c>
      <c r="DN156">
        <v>104</v>
      </c>
      <c r="DO156">
        <v>70</v>
      </c>
      <c r="DP156">
        <v>1.0469999999999999</v>
      </c>
      <c r="DQ156">
        <v>1</v>
      </c>
      <c r="DU156">
        <v>1009</v>
      </c>
      <c r="DV156" t="s">
        <v>39</v>
      </c>
      <c r="DW156" t="s">
        <v>39</v>
      </c>
      <c r="DX156">
        <v>1000</v>
      </c>
      <c r="EE156">
        <v>21987444</v>
      </c>
      <c r="EF156">
        <v>30</v>
      </c>
      <c r="EG156" t="s">
        <v>22</v>
      </c>
      <c r="EH156">
        <v>0</v>
      </c>
      <c r="EI156" t="s">
        <v>3</v>
      </c>
      <c r="EJ156">
        <v>1</v>
      </c>
      <c r="EK156">
        <v>92</v>
      </c>
      <c r="EL156" t="s">
        <v>269</v>
      </c>
      <c r="EM156" t="s">
        <v>270</v>
      </c>
      <c r="EO156" t="s">
        <v>3</v>
      </c>
      <c r="EQ156">
        <v>0</v>
      </c>
      <c r="ER156">
        <v>27362.67</v>
      </c>
      <c r="ES156">
        <v>27362.67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151"/>
        <v>0</v>
      </c>
      <c r="FS156">
        <v>0</v>
      </c>
      <c r="FX156">
        <v>104</v>
      </c>
      <c r="FY156">
        <v>70</v>
      </c>
      <c r="GA156" t="s">
        <v>3</v>
      </c>
      <c r="GD156">
        <v>0</v>
      </c>
      <c r="GF156">
        <v>1389983172</v>
      </c>
      <c r="GG156">
        <v>2</v>
      </c>
      <c r="GH156">
        <v>1</v>
      </c>
      <c r="GI156">
        <v>2</v>
      </c>
      <c r="GJ156">
        <v>0</v>
      </c>
      <c r="GK156">
        <f>ROUND(R156*(R12)/100,2)</f>
        <v>0</v>
      </c>
      <c r="GL156">
        <f t="shared" si="152"/>
        <v>0</v>
      </c>
      <c r="GM156">
        <f t="shared" si="153"/>
        <v>8201.41</v>
      </c>
      <c r="GN156">
        <f t="shared" si="154"/>
        <v>8201.41</v>
      </c>
      <c r="GO156">
        <f t="shared" si="155"/>
        <v>0</v>
      </c>
      <c r="GP156">
        <f t="shared" si="156"/>
        <v>0</v>
      </c>
      <c r="GR156">
        <v>0</v>
      </c>
      <c r="GS156">
        <v>0</v>
      </c>
      <c r="GT156">
        <v>0</v>
      </c>
      <c r="GU156" t="s">
        <v>3</v>
      </c>
      <c r="GV156">
        <f t="shared" si="157"/>
        <v>0</v>
      </c>
      <c r="GW156">
        <v>1</v>
      </c>
      <c r="GX156">
        <f t="shared" si="158"/>
        <v>0</v>
      </c>
      <c r="HA156">
        <v>0</v>
      </c>
      <c r="HB156">
        <v>0</v>
      </c>
      <c r="IK156">
        <v>0</v>
      </c>
    </row>
    <row r="157" spans="1:245" x14ac:dyDescent="0.2">
      <c r="A157">
        <v>18</v>
      </c>
      <c r="B157">
        <v>1</v>
      </c>
      <c r="E157" t="s">
        <v>275</v>
      </c>
      <c r="F157" t="s">
        <v>163</v>
      </c>
      <c r="G157" t="s">
        <v>164</v>
      </c>
      <c r="H157" t="s">
        <v>39</v>
      </c>
      <c r="I157">
        <f>I155*J157</f>
        <v>2.9657469999999999</v>
      </c>
      <c r="J157">
        <v>0.47</v>
      </c>
      <c r="O157">
        <f t="shared" si="125"/>
        <v>44038.86</v>
      </c>
      <c r="P157">
        <f t="shared" si="126"/>
        <v>44038.86</v>
      </c>
      <c r="Q157">
        <f t="shared" si="127"/>
        <v>0</v>
      </c>
      <c r="R157">
        <f t="shared" si="128"/>
        <v>0</v>
      </c>
      <c r="S157">
        <f t="shared" si="129"/>
        <v>0</v>
      </c>
      <c r="T157">
        <f t="shared" si="130"/>
        <v>0</v>
      </c>
      <c r="U157">
        <f t="shared" si="131"/>
        <v>0</v>
      </c>
      <c r="V157">
        <f t="shared" si="132"/>
        <v>0</v>
      </c>
      <c r="W157">
        <f t="shared" si="133"/>
        <v>0</v>
      </c>
      <c r="X157">
        <f t="shared" si="134"/>
        <v>0</v>
      </c>
      <c r="Y157">
        <f t="shared" si="135"/>
        <v>0</v>
      </c>
      <c r="AA157">
        <v>42145827</v>
      </c>
      <c r="AB157">
        <f t="shared" si="136"/>
        <v>3374.81</v>
      </c>
      <c r="AC157">
        <f t="shared" si="137"/>
        <v>3374.81</v>
      </c>
      <c r="AD157">
        <f t="shared" si="159"/>
        <v>0</v>
      </c>
      <c r="AE157">
        <f t="shared" si="159"/>
        <v>0</v>
      </c>
      <c r="AF157">
        <f t="shared" si="159"/>
        <v>0</v>
      </c>
      <c r="AG157">
        <f t="shared" si="138"/>
        <v>0</v>
      </c>
      <c r="AH157">
        <f t="shared" si="160"/>
        <v>0</v>
      </c>
      <c r="AI157">
        <f t="shared" si="160"/>
        <v>0</v>
      </c>
      <c r="AJ157">
        <f t="shared" si="139"/>
        <v>0</v>
      </c>
      <c r="AK157">
        <v>3374.81</v>
      </c>
      <c r="AL157">
        <v>3374.81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1</v>
      </c>
      <c r="AW157">
        <v>1</v>
      </c>
      <c r="AZ157">
        <v>1</v>
      </c>
      <c r="BA157">
        <v>1</v>
      </c>
      <c r="BB157">
        <v>1</v>
      </c>
      <c r="BC157">
        <v>4.4000000000000004</v>
      </c>
      <c r="BD157" t="s">
        <v>3</v>
      </c>
      <c r="BE157" t="s">
        <v>3</v>
      </c>
      <c r="BF157" t="s">
        <v>3</v>
      </c>
      <c r="BG157" t="s">
        <v>3</v>
      </c>
      <c r="BH157">
        <v>3</v>
      </c>
      <c r="BI157">
        <v>1</v>
      </c>
      <c r="BJ157" t="s">
        <v>165</v>
      </c>
      <c r="BM157">
        <v>92</v>
      </c>
      <c r="BN157">
        <v>7156650</v>
      </c>
      <c r="BO157" t="s">
        <v>163</v>
      </c>
      <c r="BP157">
        <v>1</v>
      </c>
      <c r="BQ157">
        <v>30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0</v>
      </c>
      <c r="CA157">
        <v>0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140"/>
        <v>44038.86</v>
      </c>
      <c r="CQ157">
        <f t="shared" si="141"/>
        <v>14849.164000000001</v>
      </c>
      <c r="CR157">
        <f t="shared" si="142"/>
        <v>0</v>
      </c>
      <c r="CS157">
        <f t="shared" si="143"/>
        <v>0</v>
      </c>
      <c r="CT157">
        <f t="shared" si="144"/>
        <v>0</v>
      </c>
      <c r="CU157">
        <f t="shared" si="145"/>
        <v>0</v>
      </c>
      <c r="CV157">
        <f t="shared" si="146"/>
        <v>0</v>
      </c>
      <c r="CW157">
        <f t="shared" si="147"/>
        <v>0</v>
      </c>
      <c r="CX157">
        <f t="shared" si="148"/>
        <v>0</v>
      </c>
      <c r="CY157">
        <f t="shared" si="149"/>
        <v>0</v>
      </c>
      <c r="CZ157">
        <f t="shared" si="150"/>
        <v>0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104</v>
      </c>
      <c r="DO157">
        <v>70</v>
      </c>
      <c r="DP157">
        <v>1.0469999999999999</v>
      </c>
      <c r="DQ157">
        <v>1</v>
      </c>
      <c r="DU157">
        <v>1009</v>
      </c>
      <c r="DV157" t="s">
        <v>39</v>
      </c>
      <c r="DW157" t="s">
        <v>39</v>
      </c>
      <c r="DX157">
        <v>1000</v>
      </c>
      <c r="EE157">
        <v>21987444</v>
      </c>
      <c r="EF157">
        <v>30</v>
      </c>
      <c r="EG157" t="s">
        <v>22</v>
      </c>
      <c r="EH157">
        <v>0</v>
      </c>
      <c r="EI157" t="s">
        <v>3</v>
      </c>
      <c r="EJ157">
        <v>1</v>
      </c>
      <c r="EK157">
        <v>92</v>
      </c>
      <c r="EL157" t="s">
        <v>269</v>
      </c>
      <c r="EM157" t="s">
        <v>270</v>
      </c>
      <c r="EO157" t="s">
        <v>3</v>
      </c>
      <c r="EQ157">
        <v>0</v>
      </c>
      <c r="ER157">
        <v>3374.81</v>
      </c>
      <c r="ES157">
        <v>3374.81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51"/>
        <v>0</v>
      </c>
      <c r="FS157">
        <v>0</v>
      </c>
      <c r="FX157">
        <v>104</v>
      </c>
      <c r="FY157">
        <v>70</v>
      </c>
      <c r="GA157" t="s">
        <v>3</v>
      </c>
      <c r="GD157">
        <v>0</v>
      </c>
      <c r="GF157">
        <v>1724304728</v>
      </c>
      <c r="GG157">
        <v>2</v>
      </c>
      <c r="GH157">
        <v>1</v>
      </c>
      <c r="GI157">
        <v>2</v>
      </c>
      <c r="GJ157">
        <v>0</v>
      </c>
      <c r="GK157">
        <f>ROUND(R157*(R12)/100,2)</f>
        <v>0</v>
      </c>
      <c r="GL157">
        <f t="shared" si="152"/>
        <v>0</v>
      </c>
      <c r="GM157">
        <f t="shared" si="153"/>
        <v>44038.86</v>
      </c>
      <c r="GN157">
        <f t="shared" si="154"/>
        <v>44038.86</v>
      </c>
      <c r="GO157">
        <f t="shared" si="155"/>
        <v>0</v>
      </c>
      <c r="GP157">
        <f t="shared" si="156"/>
        <v>0</v>
      </c>
      <c r="GR157">
        <v>0</v>
      </c>
      <c r="GS157">
        <v>0</v>
      </c>
      <c r="GT157">
        <v>0</v>
      </c>
      <c r="GU157" t="s">
        <v>3</v>
      </c>
      <c r="GV157">
        <f t="shared" si="157"/>
        <v>0</v>
      </c>
      <c r="GW157">
        <v>1</v>
      </c>
      <c r="GX157">
        <f t="shared" si="158"/>
        <v>0</v>
      </c>
      <c r="HA157">
        <v>0</v>
      </c>
      <c r="HB157">
        <v>0</v>
      </c>
      <c r="IK157">
        <v>0</v>
      </c>
    </row>
    <row r="158" spans="1:245" x14ac:dyDescent="0.2">
      <c r="A158">
        <v>18</v>
      </c>
      <c r="B158">
        <v>1</v>
      </c>
      <c r="E158" t="s">
        <v>276</v>
      </c>
      <c r="F158" t="s">
        <v>277</v>
      </c>
      <c r="G158" t="s">
        <v>278</v>
      </c>
      <c r="H158" t="s">
        <v>28</v>
      </c>
      <c r="I158">
        <f>I155*J158</f>
        <v>643.63019999999995</v>
      </c>
      <c r="J158">
        <v>101.99999999999999</v>
      </c>
      <c r="O158">
        <f t="shared" si="125"/>
        <v>259413.61</v>
      </c>
      <c r="P158">
        <f t="shared" si="126"/>
        <v>259413.61</v>
      </c>
      <c r="Q158">
        <f t="shared" si="127"/>
        <v>0</v>
      </c>
      <c r="R158">
        <f t="shared" si="128"/>
        <v>0</v>
      </c>
      <c r="S158">
        <f t="shared" si="129"/>
        <v>0</v>
      </c>
      <c r="T158">
        <f t="shared" si="130"/>
        <v>0</v>
      </c>
      <c r="U158">
        <f t="shared" si="131"/>
        <v>0</v>
      </c>
      <c r="V158">
        <f t="shared" si="132"/>
        <v>0</v>
      </c>
      <c r="W158">
        <f t="shared" si="133"/>
        <v>0</v>
      </c>
      <c r="X158">
        <f t="shared" si="134"/>
        <v>0</v>
      </c>
      <c r="Y158">
        <f t="shared" si="135"/>
        <v>0</v>
      </c>
      <c r="AA158">
        <v>42145827</v>
      </c>
      <c r="AB158">
        <f t="shared" si="136"/>
        <v>92.02</v>
      </c>
      <c r="AC158">
        <f t="shared" si="137"/>
        <v>92.02</v>
      </c>
      <c r="AD158">
        <f t="shared" si="159"/>
        <v>0</v>
      </c>
      <c r="AE158">
        <f t="shared" si="159"/>
        <v>0</v>
      </c>
      <c r="AF158">
        <f t="shared" si="159"/>
        <v>0</v>
      </c>
      <c r="AG158">
        <f t="shared" si="138"/>
        <v>0</v>
      </c>
      <c r="AH158">
        <f t="shared" si="160"/>
        <v>0</v>
      </c>
      <c r="AI158">
        <f t="shared" si="160"/>
        <v>0</v>
      </c>
      <c r="AJ158">
        <f t="shared" si="139"/>
        <v>0</v>
      </c>
      <c r="AK158">
        <v>92.02</v>
      </c>
      <c r="AL158">
        <v>92.02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1</v>
      </c>
      <c r="AW158">
        <v>1</v>
      </c>
      <c r="AZ158">
        <v>1</v>
      </c>
      <c r="BA158">
        <v>1</v>
      </c>
      <c r="BB158">
        <v>1</v>
      </c>
      <c r="BC158">
        <v>4.38</v>
      </c>
      <c r="BD158" t="s">
        <v>3</v>
      </c>
      <c r="BE158" t="s">
        <v>3</v>
      </c>
      <c r="BF158" t="s">
        <v>3</v>
      </c>
      <c r="BG158" t="s">
        <v>3</v>
      </c>
      <c r="BH158">
        <v>3</v>
      </c>
      <c r="BI158">
        <v>1</v>
      </c>
      <c r="BJ158" t="s">
        <v>279</v>
      </c>
      <c r="BM158">
        <v>92</v>
      </c>
      <c r="BN158">
        <v>7156650</v>
      </c>
      <c r="BO158" t="s">
        <v>277</v>
      </c>
      <c r="BP158">
        <v>1</v>
      </c>
      <c r="BQ158">
        <v>30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3</v>
      </c>
      <c r="BZ158">
        <v>0</v>
      </c>
      <c r="CA158">
        <v>0</v>
      </c>
      <c r="CF158">
        <v>0</v>
      </c>
      <c r="CG158">
        <v>0</v>
      </c>
      <c r="CM158">
        <v>0</v>
      </c>
      <c r="CN158" t="s">
        <v>3</v>
      </c>
      <c r="CO158">
        <v>0</v>
      </c>
      <c r="CP158">
        <f t="shared" si="140"/>
        <v>259413.61</v>
      </c>
      <c r="CQ158">
        <f t="shared" si="141"/>
        <v>403.04759999999999</v>
      </c>
      <c r="CR158">
        <f t="shared" si="142"/>
        <v>0</v>
      </c>
      <c r="CS158">
        <f t="shared" si="143"/>
        <v>0</v>
      </c>
      <c r="CT158">
        <f t="shared" si="144"/>
        <v>0</v>
      </c>
      <c r="CU158">
        <f t="shared" si="145"/>
        <v>0</v>
      </c>
      <c r="CV158">
        <f t="shared" si="146"/>
        <v>0</v>
      </c>
      <c r="CW158">
        <f t="shared" si="147"/>
        <v>0</v>
      </c>
      <c r="CX158">
        <f t="shared" si="148"/>
        <v>0</v>
      </c>
      <c r="CY158">
        <f t="shared" si="149"/>
        <v>0</v>
      </c>
      <c r="CZ158">
        <f t="shared" si="150"/>
        <v>0</v>
      </c>
      <c r="DC158" t="s">
        <v>3</v>
      </c>
      <c r="DD158" t="s">
        <v>3</v>
      </c>
      <c r="DE158" t="s">
        <v>3</v>
      </c>
      <c r="DF158" t="s">
        <v>3</v>
      </c>
      <c r="DG158" t="s">
        <v>3</v>
      </c>
      <c r="DH158" t="s">
        <v>3</v>
      </c>
      <c r="DI158" t="s">
        <v>3</v>
      </c>
      <c r="DJ158" t="s">
        <v>3</v>
      </c>
      <c r="DK158" t="s">
        <v>3</v>
      </c>
      <c r="DL158" t="s">
        <v>3</v>
      </c>
      <c r="DM158" t="s">
        <v>3</v>
      </c>
      <c r="DN158">
        <v>104</v>
      </c>
      <c r="DO158">
        <v>70</v>
      </c>
      <c r="DP158">
        <v>1.0469999999999999</v>
      </c>
      <c r="DQ158">
        <v>1</v>
      </c>
      <c r="DU158">
        <v>1005</v>
      </c>
      <c r="DV158" t="s">
        <v>28</v>
      </c>
      <c r="DW158" t="s">
        <v>28</v>
      </c>
      <c r="DX158">
        <v>1</v>
      </c>
      <c r="EE158">
        <v>21987444</v>
      </c>
      <c r="EF158">
        <v>30</v>
      </c>
      <c r="EG158" t="s">
        <v>22</v>
      </c>
      <c r="EH158">
        <v>0</v>
      </c>
      <c r="EI158" t="s">
        <v>3</v>
      </c>
      <c r="EJ158">
        <v>1</v>
      </c>
      <c r="EK158">
        <v>92</v>
      </c>
      <c r="EL158" t="s">
        <v>269</v>
      </c>
      <c r="EM158" t="s">
        <v>270</v>
      </c>
      <c r="EO158" t="s">
        <v>3</v>
      </c>
      <c r="EQ158">
        <v>0</v>
      </c>
      <c r="ER158">
        <v>92.02</v>
      </c>
      <c r="ES158">
        <v>92.02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151"/>
        <v>0</v>
      </c>
      <c r="FS158">
        <v>0</v>
      </c>
      <c r="FX158">
        <v>104</v>
      </c>
      <c r="FY158">
        <v>70</v>
      </c>
      <c r="GA158" t="s">
        <v>3</v>
      </c>
      <c r="GD158">
        <v>0</v>
      </c>
      <c r="GF158">
        <v>1213652254</v>
      </c>
      <c r="GG158">
        <v>2</v>
      </c>
      <c r="GH158">
        <v>1</v>
      </c>
      <c r="GI158">
        <v>2</v>
      </c>
      <c r="GJ158">
        <v>0</v>
      </c>
      <c r="GK158">
        <f>ROUND(R158*(R12)/100,2)</f>
        <v>0</v>
      </c>
      <c r="GL158">
        <f t="shared" si="152"/>
        <v>0</v>
      </c>
      <c r="GM158">
        <f t="shared" si="153"/>
        <v>259413.61</v>
      </c>
      <c r="GN158">
        <f t="shared" si="154"/>
        <v>259413.61</v>
      </c>
      <c r="GO158">
        <f t="shared" si="155"/>
        <v>0</v>
      </c>
      <c r="GP158">
        <f t="shared" si="156"/>
        <v>0</v>
      </c>
      <c r="GR158">
        <v>0</v>
      </c>
      <c r="GS158">
        <v>0</v>
      </c>
      <c r="GT158">
        <v>0</v>
      </c>
      <c r="GU158" t="s">
        <v>3</v>
      </c>
      <c r="GV158">
        <f t="shared" si="157"/>
        <v>0</v>
      </c>
      <c r="GW158">
        <v>1</v>
      </c>
      <c r="GX158">
        <f t="shared" si="158"/>
        <v>0</v>
      </c>
      <c r="HA158">
        <v>0</v>
      </c>
      <c r="HB158">
        <v>0</v>
      </c>
      <c r="IK158">
        <v>0</v>
      </c>
    </row>
    <row r="159" spans="1:245" x14ac:dyDescent="0.2">
      <c r="A159">
        <v>19</v>
      </c>
      <c r="B159">
        <v>1</v>
      </c>
      <c r="F159" t="s">
        <v>3</v>
      </c>
      <c r="G159" t="s">
        <v>280</v>
      </c>
      <c r="H159" t="s">
        <v>3</v>
      </c>
      <c r="AA159">
        <v>1</v>
      </c>
      <c r="IK159">
        <v>0</v>
      </c>
    </row>
    <row r="160" spans="1:245" x14ac:dyDescent="0.2">
      <c r="A160">
        <v>17</v>
      </c>
      <c r="B160">
        <v>1</v>
      </c>
      <c r="E160" t="s">
        <v>281</v>
      </c>
      <c r="F160" t="s">
        <v>214</v>
      </c>
      <c r="G160" t="s">
        <v>215</v>
      </c>
      <c r="H160" t="s">
        <v>216</v>
      </c>
      <c r="I160">
        <v>25.24</v>
      </c>
      <c r="J160">
        <v>0</v>
      </c>
      <c r="O160">
        <f t="shared" ref="O160:O176" si="161">ROUND(CP160,2)</f>
        <v>49748.61</v>
      </c>
      <c r="P160">
        <f t="shared" ref="P160:P176" si="162">ROUND(CQ160*I160,2)</f>
        <v>17052.560000000001</v>
      </c>
      <c r="Q160">
        <f t="shared" ref="Q160:Q176" si="163">ROUND(CR160*I160,2)</f>
        <v>9979.59</v>
      </c>
      <c r="R160">
        <f t="shared" ref="R160:R176" si="164">ROUND(CS160*I160,2)</f>
        <v>283.95</v>
      </c>
      <c r="S160">
        <f t="shared" ref="S160:S176" si="165">ROUND(CT160*I160,2)</f>
        <v>22716.46</v>
      </c>
      <c r="T160">
        <f t="shared" ref="T160:T176" si="166">ROUND(CU160*I160,2)</f>
        <v>0</v>
      </c>
      <c r="U160">
        <f t="shared" ref="U160:U176" si="167">CV160*I160</f>
        <v>116.39425999999997</v>
      </c>
      <c r="V160">
        <f t="shared" ref="V160:V176" si="168">CW160*I160</f>
        <v>0</v>
      </c>
      <c r="W160">
        <f t="shared" ref="W160:W176" si="169">ROUND(CX160*I160,2)</f>
        <v>0</v>
      </c>
      <c r="X160">
        <f t="shared" ref="X160:X176" si="170">ROUND(CY160,2)</f>
        <v>20444.810000000001</v>
      </c>
      <c r="Y160">
        <f t="shared" ref="Y160:Y176" si="171">ROUND(CZ160,2)</f>
        <v>9995.24</v>
      </c>
      <c r="AA160">
        <v>42145827</v>
      </c>
      <c r="AB160">
        <f t="shared" ref="AB160:AB176" si="172">ROUND((AC160+AD160+AF160),6)</f>
        <v>209.77099999999999</v>
      </c>
      <c r="AC160">
        <f t="shared" ref="AC160:AC168" si="173">ROUND((ES160),6)</f>
        <v>115.49</v>
      </c>
      <c r="AD160">
        <f>ROUND(((ET160*1.25)),6)</f>
        <v>45.762500000000003</v>
      </c>
      <c r="AE160">
        <f>ROUND(((EU160*1.25)),6)</f>
        <v>11.25</v>
      </c>
      <c r="AF160">
        <f>ROUND(((EV160*1.15)),6)</f>
        <v>48.518500000000003</v>
      </c>
      <c r="AG160">
        <f t="shared" ref="AG160:AG176" si="174">ROUND((AP160),6)</f>
        <v>0</v>
      </c>
      <c r="AH160">
        <f>((EW160*1.15))</f>
        <v>4.6114999999999995</v>
      </c>
      <c r="AI160">
        <f>((EX160*1.25))</f>
        <v>0</v>
      </c>
      <c r="AJ160">
        <f t="shared" ref="AJ160:AJ176" si="175">ROUND((AS160),6)</f>
        <v>0</v>
      </c>
      <c r="AK160">
        <v>194.29</v>
      </c>
      <c r="AL160">
        <v>115.49</v>
      </c>
      <c r="AM160">
        <v>36.61</v>
      </c>
      <c r="AN160">
        <v>9</v>
      </c>
      <c r="AO160">
        <v>42.19</v>
      </c>
      <c r="AP160">
        <v>0</v>
      </c>
      <c r="AQ160">
        <v>4.01</v>
      </c>
      <c r="AR160">
        <v>0</v>
      </c>
      <c r="AS160">
        <v>0</v>
      </c>
      <c r="AT160">
        <v>90</v>
      </c>
      <c r="AU160">
        <v>44</v>
      </c>
      <c r="AV160">
        <v>1</v>
      </c>
      <c r="AW160">
        <v>1</v>
      </c>
      <c r="AZ160">
        <v>1</v>
      </c>
      <c r="BA160">
        <v>18.55</v>
      </c>
      <c r="BB160">
        <v>8.64</v>
      </c>
      <c r="BC160">
        <v>5.85</v>
      </c>
      <c r="BD160" t="s">
        <v>3</v>
      </c>
      <c r="BE160" t="s">
        <v>3</v>
      </c>
      <c r="BF160" t="s">
        <v>3</v>
      </c>
      <c r="BG160" t="s">
        <v>3</v>
      </c>
      <c r="BH160">
        <v>0</v>
      </c>
      <c r="BI160">
        <v>1</v>
      </c>
      <c r="BJ160" t="s">
        <v>217</v>
      </c>
      <c r="BM160">
        <v>89</v>
      </c>
      <c r="BN160">
        <v>7156650</v>
      </c>
      <c r="BO160" t="s">
        <v>214</v>
      </c>
      <c r="BP160">
        <v>1</v>
      </c>
      <c r="BQ160">
        <v>30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90</v>
      </c>
      <c r="CA160">
        <v>44</v>
      </c>
      <c r="CF160">
        <v>0</v>
      </c>
      <c r="CG160">
        <v>0</v>
      </c>
      <c r="CM160">
        <v>0</v>
      </c>
      <c r="CN160" t="s">
        <v>3</v>
      </c>
      <c r="CO160">
        <v>0</v>
      </c>
      <c r="CP160">
        <f t="shared" ref="CP160:CP176" si="176">(P160+Q160+S160)</f>
        <v>49748.61</v>
      </c>
      <c r="CQ160">
        <f t="shared" ref="CQ160:CQ176" si="177">(AC160*BC160*AW160)</f>
        <v>675.61649999999997</v>
      </c>
      <c r="CR160">
        <f t="shared" ref="CR160:CR176" si="178">(AD160*BB160*AV160)</f>
        <v>395.38800000000003</v>
      </c>
      <c r="CS160">
        <f t="shared" ref="CS160:CS176" si="179">(AE160*BS160*AV160)</f>
        <v>11.25</v>
      </c>
      <c r="CT160">
        <f t="shared" ref="CT160:CT176" si="180">(AF160*BA160*AV160)</f>
        <v>900.01817500000004</v>
      </c>
      <c r="CU160">
        <f t="shared" ref="CU160:CU176" si="181">AG160</f>
        <v>0</v>
      </c>
      <c r="CV160">
        <f t="shared" ref="CV160:CV176" si="182">(AH160*AV160)</f>
        <v>4.6114999999999995</v>
      </c>
      <c r="CW160">
        <f t="shared" ref="CW160:CW176" si="183">AI160</f>
        <v>0</v>
      </c>
      <c r="CX160">
        <f t="shared" ref="CX160:CX176" si="184">AJ160</f>
        <v>0</v>
      </c>
      <c r="CY160">
        <f t="shared" ref="CY160:CY176" si="185">S160*(BZ160/100)</f>
        <v>20444.813999999998</v>
      </c>
      <c r="CZ160">
        <f t="shared" ref="CZ160:CZ176" si="186">S160*(CA160/100)</f>
        <v>9995.2423999999992</v>
      </c>
      <c r="DC160" t="s">
        <v>3</v>
      </c>
      <c r="DD160" t="s">
        <v>3</v>
      </c>
      <c r="DE160" t="s">
        <v>11</v>
      </c>
      <c r="DF160" t="s">
        <v>11</v>
      </c>
      <c r="DG160" t="s">
        <v>12</v>
      </c>
      <c r="DH160" t="s">
        <v>3</v>
      </c>
      <c r="DI160" t="s">
        <v>12</v>
      </c>
      <c r="DJ160" t="s">
        <v>11</v>
      </c>
      <c r="DK160" t="s">
        <v>3</v>
      </c>
      <c r="DL160" t="s">
        <v>3</v>
      </c>
      <c r="DM160" t="s">
        <v>3</v>
      </c>
      <c r="DN160">
        <v>104</v>
      </c>
      <c r="DO160">
        <v>70</v>
      </c>
      <c r="DP160">
        <v>1.0469999999999999</v>
      </c>
      <c r="DQ160">
        <v>1</v>
      </c>
      <c r="DU160">
        <v>1013</v>
      </c>
      <c r="DV160" t="s">
        <v>216</v>
      </c>
      <c r="DW160" t="s">
        <v>216</v>
      </c>
      <c r="DX160">
        <v>1</v>
      </c>
      <c r="EE160">
        <v>21987441</v>
      </c>
      <c r="EF160">
        <v>30</v>
      </c>
      <c r="EG160" t="s">
        <v>22</v>
      </c>
      <c r="EH160">
        <v>0</v>
      </c>
      <c r="EI160" t="s">
        <v>3</v>
      </c>
      <c r="EJ160">
        <v>1</v>
      </c>
      <c r="EK160">
        <v>89</v>
      </c>
      <c r="EL160" t="s">
        <v>218</v>
      </c>
      <c r="EM160" t="s">
        <v>219</v>
      </c>
      <c r="EO160" t="s">
        <v>3</v>
      </c>
      <c r="EQ160">
        <v>131072</v>
      </c>
      <c r="ER160">
        <v>194.29</v>
      </c>
      <c r="ES160">
        <v>115.49</v>
      </c>
      <c r="ET160">
        <v>36.61</v>
      </c>
      <c r="EU160">
        <v>9</v>
      </c>
      <c r="EV160">
        <v>42.19</v>
      </c>
      <c r="EW160">
        <v>4.01</v>
      </c>
      <c r="EX160">
        <v>0</v>
      </c>
      <c r="EY160">
        <v>0</v>
      </c>
      <c r="FQ160">
        <v>0</v>
      </c>
      <c r="FR160">
        <f t="shared" ref="FR160:FR176" si="187">ROUND(IF(AND(BH160=3,BI160=3),P160,0),2)</f>
        <v>0</v>
      </c>
      <c r="FS160">
        <v>0</v>
      </c>
      <c r="FX160">
        <v>104</v>
      </c>
      <c r="FY160">
        <v>70</v>
      </c>
      <c r="GA160" t="s">
        <v>3</v>
      </c>
      <c r="GD160">
        <v>0</v>
      </c>
      <c r="GF160">
        <v>1619046502</v>
      </c>
      <c r="GG160">
        <v>2</v>
      </c>
      <c r="GH160">
        <v>1</v>
      </c>
      <c r="GI160">
        <v>2</v>
      </c>
      <c r="GJ160">
        <v>0</v>
      </c>
      <c r="GK160">
        <f>ROUND(R160*(R12)/100,2)</f>
        <v>474.2</v>
      </c>
      <c r="GL160">
        <f t="shared" ref="GL160:GL176" si="188">ROUND(IF(AND(BH160=3,BI160=3,FS160&lt;&gt;0),P160,0),2)</f>
        <v>0</v>
      </c>
      <c r="GM160">
        <f t="shared" ref="GM160:GM176" si="189">ROUND(O160+X160+Y160+GK160,2)+GX160</f>
        <v>80662.86</v>
      </c>
      <c r="GN160">
        <f t="shared" ref="GN160:GN176" si="190">IF(OR(BI160=0,BI160=1),ROUND(O160+X160+Y160+GK160,2),0)</f>
        <v>80662.86</v>
      </c>
      <c r="GO160">
        <f t="shared" ref="GO160:GO176" si="191">IF(BI160=2,ROUND(O160+X160+Y160+GK160,2),0)</f>
        <v>0</v>
      </c>
      <c r="GP160">
        <f t="shared" ref="GP160:GP176" si="192">IF(BI160=4,ROUND(O160+X160+Y160+GK160,2)+GX160,0)</f>
        <v>0</v>
      </c>
      <c r="GR160">
        <v>0</v>
      </c>
      <c r="GS160">
        <v>0</v>
      </c>
      <c r="GT160">
        <v>0</v>
      </c>
      <c r="GU160" t="s">
        <v>3</v>
      </c>
      <c r="GV160">
        <f t="shared" ref="GV160:GV176" si="193">ROUND(GT160,6)</f>
        <v>0</v>
      </c>
      <c r="GW160">
        <v>1</v>
      </c>
      <c r="GX160">
        <f t="shared" ref="GX160:GX176" si="194">ROUND(GV160*GW160*I160,2)</f>
        <v>0</v>
      </c>
      <c r="HA160">
        <v>0</v>
      </c>
      <c r="HB160">
        <v>0</v>
      </c>
      <c r="IK160">
        <v>0</v>
      </c>
    </row>
    <row r="161" spans="1:245" x14ac:dyDescent="0.2">
      <c r="A161">
        <v>17</v>
      </c>
      <c r="B161">
        <v>1</v>
      </c>
      <c r="E161" t="s">
        <v>282</v>
      </c>
      <c r="F161" t="s">
        <v>221</v>
      </c>
      <c r="G161" t="s">
        <v>222</v>
      </c>
      <c r="H161" t="s">
        <v>216</v>
      </c>
      <c r="I161">
        <v>56.790999999999997</v>
      </c>
      <c r="J161">
        <v>0</v>
      </c>
      <c r="O161">
        <f t="shared" si="161"/>
        <v>471430.13</v>
      </c>
      <c r="P161">
        <f t="shared" si="162"/>
        <v>132411.99</v>
      </c>
      <c r="Q161">
        <f t="shared" si="163"/>
        <v>28257.81</v>
      </c>
      <c r="R161">
        <f t="shared" si="164"/>
        <v>702.79</v>
      </c>
      <c r="S161">
        <f t="shared" si="165"/>
        <v>310760.33</v>
      </c>
      <c r="T161">
        <f t="shared" si="166"/>
        <v>0</v>
      </c>
      <c r="U161">
        <f t="shared" si="167"/>
        <v>1308.8053859999998</v>
      </c>
      <c r="V161">
        <f t="shared" si="168"/>
        <v>0</v>
      </c>
      <c r="W161">
        <f t="shared" si="169"/>
        <v>0</v>
      </c>
      <c r="X161">
        <f t="shared" si="170"/>
        <v>239285.45</v>
      </c>
      <c r="Y161">
        <f t="shared" si="171"/>
        <v>136734.54999999999</v>
      </c>
      <c r="AA161">
        <v>42145827</v>
      </c>
      <c r="AB161">
        <f t="shared" si="172"/>
        <v>993.91399999999999</v>
      </c>
      <c r="AC161">
        <f t="shared" si="173"/>
        <v>637.04</v>
      </c>
      <c r="AD161">
        <f>ROUND(((ET161*1.25)),6)</f>
        <v>61.887500000000003</v>
      </c>
      <c r="AE161">
        <f>ROUND(((EU161*1.25)),6)</f>
        <v>12.375</v>
      </c>
      <c r="AF161">
        <f>ROUND(((EV161*1.15)),6)</f>
        <v>294.98649999999998</v>
      </c>
      <c r="AG161">
        <f t="shared" si="174"/>
        <v>0</v>
      </c>
      <c r="AH161">
        <f>((EW161*1.15))</f>
        <v>23.045999999999996</v>
      </c>
      <c r="AI161">
        <f>((EX161*1.25))</f>
        <v>0</v>
      </c>
      <c r="AJ161">
        <f t="shared" si="175"/>
        <v>0</v>
      </c>
      <c r="AK161">
        <v>943.06</v>
      </c>
      <c r="AL161">
        <v>637.04</v>
      </c>
      <c r="AM161">
        <v>49.51</v>
      </c>
      <c r="AN161">
        <v>9.9</v>
      </c>
      <c r="AO161">
        <v>256.51</v>
      </c>
      <c r="AP161">
        <v>0</v>
      </c>
      <c r="AQ161">
        <v>20.04</v>
      </c>
      <c r="AR161">
        <v>0</v>
      </c>
      <c r="AS161">
        <v>0</v>
      </c>
      <c r="AT161">
        <v>77</v>
      </c>
      <c r="AU161">
        <v>44</v>
      </c>
      <c r="AV161">
        <v>1</v>
      </c>
      <c r="AW161">
        <v>1</v>
      </c>
      <c r="AZ161">
        <v>1</v>
      </c>
      <c r="BA161">
        <v>18.55</v>
      </c>
      <c r="BB161">
        <v>8.0399999999999991</v>
      </c>
      <c r="BC161">
        <v>3.66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1</v>
      </c>
      <c r="BJ161" t="s">
        <v>223</v>
      </c>
      <c r="BM161">
        <v>143</v>
      </c>
      <c r="BN161">
        <v>7156650</v>
      </c>
      <c r="BO161" t="s">
        <v>221</v>
      </c>
      <c r="BP161">
        <v>1</v>
      </c>
      <c r="BQ161">
        <v>30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77</v>
      </c>
      <c r="CA161">
        <v>44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176"/>
        <v>471430.13</v>
      </c>
      <c r="CQ161">
        <f t="shared" si="177"/>
        <v>2331.5664000000002</v>
      </c>
      <c r="CR161">
        <f t="shared" si="178"/>
        <v>497.57549999999998</v>
      </c>
      <c r="CS161">
        <f t="shared" si="179"/>
        <v>12.375</v>
      </c>
      <c r="CT161">
        <f t="shared" si="180"/>
        <v>5471.9995749999998</v>
      </c>
      <c r="CU161">
        <f t="shared" si="181"/>
        <v>0</v>
      </c>
      <c r="CV161">
        <f t="shared" si="182"/>
        <v>23.045999999999996</v>
      </c>
      <c r="CW161">
        <f t="shared" si="183"/>
        <v>0</v>
      </c>
      <c r="CX161">
        <f t="shared" si="184"/>
        <v>0</v>
      </c>
      <c r="CY161">
        <f t="shared" si="185"/>
        <v>239285.45410000003</v>
      </c>
      <c r="CZ161">
        <f t="shared" si="186"/>
        <v>136734.54520000002</v>
      </c>
      <c r="DC161" t="s">
        <v>3</v>
      </c>
      <c r="DD161" t="s">
        <v>3</v>
      </c>
      <c r="DE161" t="s">
        <v>11</v>
      </c>
      <c r="DF161" t="s">
        <v>11</v>
      </c>
      <c r="DG161" t="s">
        <v>12</v>
      </c>
      <c r="DH161" t="s">
        <v>3</v>
      </c>
      <c r="DI161" t="s">
        <v>12</v>
      </c>
      <c r="DJ161" t="s">
        <v>11</v>
      </c>
      <c r="DK161" t="s">
        <v>3</v>
      </c>
      <c r="DL161" t="s">
        <v>3</v>
      </c>
      <c r="DM161" t="s">
        <v>3</v>
      </c>
      <c r="DN161">
        <v>91</v>
      </c>
      <c r="DO161">
        <v>70</v>
      </c>
      <c r="DP161">
        <v>1.0469999999999999</v>
      </c>
      <c r="DQ161">
        <v>1.0189999999999999</v>
      </c>
      <c r="DU161">
        <v>1013</v>
      </c>
      <c r="DV161" t="s">
        <v>216</v>
      </c>
      <c r="DW161" t="s">
        <v>216</v>
      </c>
      <c r="DX161">
        <v>1</v>
      </c>
      <c r="EE161">
        <v>21987495</v>
      </c>
      <c r="EF161">
        <v>30</v>
      </c>
      <c r="EG161" t="s">
        <v>22</v>
      </c>
      <c r="EH161">
        <v>0</v>
      </c>
      <c r="EI161" t="s">
        <v>3</v>
      </c>
      <c r="EJ161">
        <v>1</v>
      </c>
      <c r="EK161">
        <v>143</v>
      </c>
      <c r="EL161" t="s">
        <v>224</v>
      </c>
      <c r="EM161" t="s">
        <v>225</v>
      </c>
      <c r="EO161" t="s">
        <v>3</v>
      </c>
      <c r="EQ161">
        <v>131072</v>
      </c>
      <c r="ER161">
        <v>943.06</v>
      </c>
      <c r="ES161">
        <v>637.04</v>
      </c>
      <c r="ET161">
        <v>49.51</v>
      </c>
      <c r="EU161">
        <v>9.9</v>
      </c>
      <c r="EV161">
        <v>256.51</v>
      </c>
      <c r="EW161">
        <v>20.04</v>
      </c>
      <c r="EX161">
        <v>0</v>
      </c>
      <c r="EY161">
        <v>0</v>
      </c>
      <c r="FQ161">
        <v>0</v>
      </c>
      <c r="FR161">
        <f t="shared" si="187"/>
        <v>0</v>
      </c>
      <c r="FS161">
        <v>0</v>
      </c>
      <c r="FX161">
        <v>91</v>
      </c>
      <c r="FY161">
        <v>70</v>
      </c>
      <c r="GA161" t="s">
        <v>3</v>
      </c>
      <c r="GD161">
        <v>0</v>
      </c>
      <c r="GF161">
        <v>274874889</v>
      </c>
      <c r="GG161">
        <v>2</v>
      </c>
      <c r="GH161">
        <v>1</v>
      </c>
      <c r="GI161">
        <v>2</v>
      </c>
      <c r="GJ161">
        <v>0</v>
      </c>
      <c r="GK161">
        <f>ROUND(R161*(R12)/100,2)</f>
        <v>1173.6600000000001</v>
      </c>
      <c r="GL161">
        <f t="shared" si="188"/>
        <v>0</v>
      </c>
      <c r="GM161">
        <f t="shared" si="189"/>
        <v>848623.79</v>
      </c>
      <c r="GN161">
        <f t="shared" si="190"/>
        <v>848623.79</v>
      </c>
      <c r="GO161">
        <f t="shared" si="191"/>
        <v>0</v>
      </c>
      <c r="GP161">
        <f t="shared" si="192"/>
        <v>0</v>
      </c>
      <c r="GR161">
        <v>0</v>
      </c>
      <c r="GS161">
        <v>0</v>
      </c>
      <c r="GT161">
        <v>0</v>
      </c>
      <c r="GU161" t="s">
        <v>3</v>
      </c>
      <c r="GV161">
        <f t="shared" si="193"/>
        <v>0</v>
      </c>
      <c r="GW161">
        <v>1</v>
      </c>
      <c r="GX161">
        <f t="shared" si="194"/>
        <v>0</v>
      </c>
      <c r="HA161">
        <v>0</v>
      </c>
      <c r="HB161">
        <v>0</v>
      </c>
      <c r="IK161">
        <v>0</v>
      </c>
    </row>
    <row r="162" spans="1:245" x14ac:dyDescent="0.2">
      <c r="A162">
        <v>18</v>
      </c>
      <c r="B162">
        <v>1</v>
      </c>
      <c r="E162" t="s">
        <v>283</v>
      </c>
      <c r="F162" t="s">
        <v>227</v>
      </c>
      <c r="G162" t="s">
        <v>228</v>
      </c>
      <c r="H162" t="s">
        <v>123</v>
      </c>
      <c r="I162">
        <f>I161*J162</f>
        <v>55.087269999999997</v>
      </c>
      <c r="J162">
        <v>0.97</v>
      </c>
      <c r="O162">
        <f t="shared" si="161"/>
        <v>219159.66</v>
      </c>
      <c r="P162">
        <f t="shared" si="162"/>
        <v>219159.66</v>
      </c>
      <c r="Q162">
        <f t="shared" si="163"/>
        <v>0</v>
      </c>
      <c r="R162">
        <f t="shared" si="164"/>
        <v>0</v>
      </c>
      <c r="S162">
        <f t="shared" si="165"/>
        <v>0</v>
      </c>
      <c r="T162">
        <f t="shared" si="166"/>
        <v>0</v>
      </c>
      <c r="U162">
        <f t="shared" si="167"/>
        <v>0</v>
      </c>
      <c r="V162">
        <f t="shared" si="168"/>
        <v>0</v>
      </c>
      <c r="W162">
        <f t="shared" si="169"/>
        <v>0</v>
      </c>
      <c r="X162">
        <f t="shared" si="170"/>
        <v>0</v>
      </c>
      <c r="Y162">
        <f t="shared" si="171"/>
        <v>0</v>
      </c>
      <c r="AA162">
        <v>42145827</v>
      </c>
      <c r="AB162">
        <f t="shared" si="172"/>
        <v>1247.1500000000001</v>
      </c>
      <c r="AC162">
        <f t="shared" si="173"/>
        <v>1247.1500000000001</v>
      </c>
      <c r="AD162">
        <f>ROUND((ET162),6)</f>
        <v>0</v>
      </c>
      <c r="AE162">
        <f>ROUND((EU162),6)</f>
        <v>0</v>
      </c>
      <c r="AF162">
        <f>ROUND((EV162),6)</f>
        <v>0</v>
      </c>
      <c r="AG162">
        <f t="shared" si="174"/>
        <v>0</v>
      </c>
      <c r="AH162">
        <f>(EW162)</f>
        <v>0</v>
      </c>
      <c r="AI162">
        <f>(EX162)</f>
        <v>0</v>
      </c>
      <c r="AJ162">
        <f t="shared" si="175"/>
        <v>0</v>
      </c>
      <c r="AK162">
        <v>1247.1500000000001</v>
      </c>
      <c r="AL162">
        <v>1247.1500000000001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</v>
      </c>
      <c r="AW162">
        <v>1</v>
      </c>
      <c r="AZ162">
        <v>1</v>
      </c>
      <c r="BA162">
        <v>1</v>
      </c>
      <c r="BB162">
        <v>1</v>
      </c>
      <c r="BC162">
        <v>3.19</v>
      </c>
      <c r="BD162" t="s">
        <v>3</v>
      </c>
      <c r="BE162" t="s">
        <v>3</v>
      </c>
      <c r="BF162" t="s">
        <v>3</v>
      </c>
      <c r="BG162" t="s">
        <v>3</v>
      </c>
      <c r="BH162">
        <v>3</v>
      </c>
      <c r="BI162">
        <v>1</v>
      </c>
      <c r="BJ162" t="s">
        <v>229</v>
      </c>
      <c r="BM162">
        <v>143</v>
      </c>
      <c r="BN162">
        <v>7156650</v>
      </c>
      <c r="BO162" t="s">
        <v>227</v>
      </c>
      <c r="BP162">
        <v>1</v>
      </c>
      <c r="BQ162">
        <v>30</v>
      </c>
      <c r="BR162">
        <v>0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3</v>
      </c>
      <c r="BZ162">
        <v>0</v>
      </c>
      <c r="CA162">
        <v>0</v>
      </c>
      <c r="CF162">
        <v>0</v>
      </c>
      <c r="CG162">
        <v>0</v>
      </c>
      <c r="CM162">
        <v>0</v>
      </c>
      <c r="CN162" t="s">
        <v>3</v>
      </c>
      <c r="CO162">
        <v>0</v>
      </c>
      <c r="CP162">
        <f t="shared" si="176"/>
        <v>219159.66</v>
      </c>
      <c r="CQ162">
        <f t="shared" si="177"/>
        <v>3978.4085</v>
      </c>
      <c r="CR162">
        <f t="shared" si="178"/>
        <v>0</v>
      </c>
      <c r="CS162">
        <f t="shared" si="179"/>
        <v>0</v>
      </c>
      <c r="CT162">
        <f t="shared" si="180"/>
        <v>0</v>
      </c>
      <c r="CU162">
        <f t="shared" si="181"/>
        <v>0</v>
      </c>
      <c r="CV162">
        <f t="shared" si="182"/>
        <v>0</v>
      </c>
      <c r="CW162">
        <f t="shared" si="183"/>
        <v>0</v>
      </c>
      <c r="CX162">
        <f t="shared" si="184"/>
        <v>0</v>
      </c>
      <c r="CY162">
        <f t="shared" si="185"/>
        <v>0</v>
      </c>
      <c r="CZ162">
        <f t="shared" si="186"/>
        <v>0</v>
      </c>
      <c r="DC162" t="s">
        <v>3</v>
      </c>
      <c r="DD162" t="s">
        <v>3</v>
      </c>
      <c r="DE162" t="s">
        <v>3</v>
      </c>
      <c r="DF162" t="s">
        <v>3</v>
      </c>
      <c r="DG162" t="s">
        <v>3</v>
      </c>
      <c r="DH162" t="s">
        <v>3</v>
      </c>
      <c r="DI162" t="s">
        <v>3</v>
      </c>
      <c r="DJ162" t="s">
        <v>3</v>
      </c>
      <c r="DK162" t="s">
        <v>3</v>
      </c>
      <c r="DL162" t="s">
        <v>3</v>
      </c>
      <c r="DM162" t="s">
        <v>3</v>
      </c>
      <c r="DN162">
        <v>91</v>
      </c>
      <c r="DO162">
        <v>70</v>
      </c>
      <c r="DP162">
        <v>1.0469999999999999</v>
      </c>
      <c r="DQ162">
        <v>1.0189999999999999</v>
      </c>
      <c r="DU162">
        <v>1007</v>
      </c>
      <c r="DV162" t="s">
        <v>123</v>
      </c>
      <c r="DW162" t="s">
        <v>123</v>
      </c>
      <c r="DX162">
        <v>1</v>
      </c>
      <c r="EE162">
        <v>21987495</v>
      </c>
      <c r="EF162">
        <v>30</v>
      </c>
      <c r="EG162" t="s">
        <v>22</v>
      </c>
      <c r="EH162">
        <v>0</v>
      </c>
      <c r="EI162" t="s">
        <v>3</v>
      </c>
      <c r="EJ162">
        <v>1</v>
      </c>
      <c r="EK162">
        <v>143</v>
      </c>
      <c r="EL162" t="s">
        <v>224</v>
      </c>
      <c r="EM162" t="s">
        <v>225</v>
      </c>
      <c r="EO162" t="s">
        <v>3</v>
      </c>
      <c r="EQ162">
        <v>0</v>
      </c>
      <c r="ER162">
        <v>1247.1500000000001</v>
      </c>
      <c r="ES162">
        <v>1247.1500000000001</v>
      </c>
      <c r="ET162">
        <v>0</v>
      </c>
      <c r="EU162">
        <v>0</v>
      </c>
      <c r="EV162">
        <v>0</v>
      </c>
      <c r="EW162">
        <v>0</v>
      </c>
      <c r="EX162">
        <v>0</v>
      </c>
      <c r="FQ162">
        <v>0</v>
      </c>
      <c r="FR162">
        <f t="shared" si="187"/>
        <v>0</v>
      </c>
      <c r="FS162">
        <v>0</v>
      </c>
      <c r="FX162">
        <v>91</v>
      </c>
      <c r="FY162">
        <v>70</v>
      </c>
      <c r="GA162" t="s">
        <v>3</v>
      </c>
      <c r="GD162">
        <v>0</v>
      </c>
      <c r="GF162">
        <v>595229486</v>
      </c>
      <c r="GG162">
        <v>2</v>
      </c>
      <c r="GH162">
        <v>1</v>
      </c>
      <c r="GI162">
        <v>2</v>
      </c>
      <c r="GJ162">
        <v>0</v>
      </c>
      <c r="GK162">
        <f>ROUND(R162*(R12)/100,2)</f>
        <v>0</v>
      </c>
      <c r="GL162">
        <f t="shared" si="188"/>
        <v>0</v>
      </c>
      <c r="GM162">
        <f t="shared" si="189"/>
        <v>219159.66</v>
      </c>
      <c r="GN162">
        <f t="shared" si="190"/>
        <v>219159.66</v>
      </c>
      <c r="GO162">
        <f t="shared" si="191"/>
        <v>0</v>
      </c>
      <c r="GP162">
        <f t="shared" si="192"/>
        <v>0</v>
      </c>
      <c r="GR162">
        <v>0</v>
      </c>
      <c r="GS162">
        <v>0</v>
      </c>
      <c r="GT162">
        <v>0</v>
      </c>
      <c r="GU162" t="s">
        <v>3</v>
      </c>
      <c r="GV162">
        <f t="shared" si="193"/>
        <v>0</v>
      </c>
      <c r="GW162">
        <v>1</v>
      </c>
      <c r="GX162">
        <f t="shared" si="194"/>
        <v>0</v>
      </c>
      <c r="HA162">
        <v>0</v>
      </c>
      <c r="HB162">
        <v>0</v>
      </c>
      <c r="IK162">
        <v>0</v>
      </c>
    </row>
    <row r="163" spans="1:245" x14ac:dyDescent="0.2">
      <c r="A163">
        <v>17</v>
      </c>
      <c r="B163">
        <v>1</v>
      </c>
      <c r="E163" t="s">
        <v>284</v>
      </c>
      <c r="F163" t="s">
        <v>231</v>
      </c>
      <c r="G163" t="s">
        <v>232</v>
      </c>
      <c r="H163" t="s">
        <v>20</v>
      </c>
      <c r="I163">
        <v>6.3101000000000003</v>
      </c>
      <c r="J163">
        <v>0</v>
      </c>
      <c r="O163">
        <f t="shared" si="161"/>
        <v>5244.44</v>
      </c>
      <c r="P163">
        <f t="shared" si="162"/>
        <v>0</v>
      </c>
      <c r="Q163">
        <f t="shared" si="163"/>
        <v>57.91</v>
      </c>
      <c r="R163">
        <f t="shared" si="164"/>
        <v>1.42</v>
      </c>
      <c r="S163">
        <f t="shared" si="165"/>
        <v>5186.53</v>
      </c>
      <c r="T163">
        <f t="shared" si="166"/>
        <v>0</v>
      </c>
      <c r="U163">
        <f t="shared" si="167"/>
        <v>25.035321750000001</v>
      </c>
      <c r="V163">
        <f t="shared" si="168"/>
        <v>0</v>
      </c>
      <c r="W163">
        <f t="shared" si="169"/>
        <v>0</v>
      </c>
      <c r="X163">
        <f t="shared" si="170"/>
        <v>4667.88</v>
      </c>
      <c r="Y163">
        <f t="shared" si="171"/>
        <v>2282.0700000000002</v>
      </c>
      <c r="AA163">
        <v>42145827</v>
      </c>
      <c r="AB163">
        <f t="shared" si="172"/>
        <v>45.459499999999998</v>
      </c>
      <c r="AC163">
        <f t="shared" si="173"/>
        <v>0</v>
      </c>
      <c r="AD163">
        <f>ROUND(((ET163*1.25)),6)</f>
        <v>1.1499999999999999</v>
      </c>
      <c r="AE163">
        <f>ROUND(((EU163*1.25)),6)</f>
        <v>0.22500000000000001</v>
      </c>
      <c r="AF163">
        <f>ROUND(((EV163*1.15)),6)</f>
        <v>44.3095</v>
      </c>
      <c r="AG163">
        <f t="shared" si="174"/>
        <v>0</v>
      </c>
      <c r="AH163">
        <f>((EW163*1.15))</f>
        <v>3.9674999999999998</v>
      </c>
      <c r="AI163">
        <f>((EX163*1.25))</f>
        <v>0</v>
      </c>
      <c r="AJ163">
        <f t="shared" si="175"/>
        <v>0</v>
      </c>
      <c r="AK163">
        <v>39.450000000000003</v>
      </c>
      <c r="AL163">
        <v>0</v>
      </c>
      <c r="AM163">
        <v>0.92</v>
      </c>
      <c r="AN163">
        <v>0.18</v>
      </c>
      <c r="AO163">
        <v>38.53</v>
      </c>
      <c r="AP163">
        <v>0</v>
      </c>
      <c r="AQ163">
        <v>3.45</v>
      </c>
      <c r="AR163">
        <v>0</v>
      </c>
      <c r="AS163">
        <v>0</v>
      </c>
      <c r="AT163">
        <v>90</v>
      </c>
      <c r="AU163">
        <v>44</v>
      </c>
      <c r="AV163">
        <v>1</v>
      </c>
      <c r="AW163">
        <v>1</v>
      </c>
      <c r="AZ163">
        <v>1</v>
      </c>
      <c r="BA163">
        <v>18.55</v>
      </c>
      <c r="BB163">
        <v>7.98</v>
      </c>
      <c r="BC163">
        <v>1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1</v>
      </c>
      <c r="BJ163" t="s">
        <v>233</v>
      </c>
      <c r="BM163">
        <v>93</v>
      </c>
      <c r="BN163">
        <v>7156650</v>
      </c>
      <c r="BO163" t="s">
        <v>231</v>
      </c>
      <c r="BP163">
        <v>1</v>
      </c>
      <c r="BQ163">
        <v>30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90</v>
      </c>
      <c r="CA163">
        <v>44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 t="shared" si="176"/>
        <v>5244.44</v>
      </c>
      <c r="CQ163">
        <f t="shared" si="177"/>
        <v>0</v>
      </c>
      <c r="CR163">
        <f t="shared" si="178"/>
        <v>9.1769999999999996</v>
      </c>
      <c r="CS163">
        <f t="shared" si="179"/>
        <v>0.22500000000000001</v>
      </c>
      <c r="CT163">
        <f t="shared" si="180"/>
        <v>821.94122500000003</v>
      </c>
      <c r="CU163">
        <f t="shared" si="181"/>
        <v>0</v>
      </c>
      <c r="CV163">
        <f t="shared" si="182"/>
        <v>3.9674999999999998</v>
      </c>
      <c r="CW163">
        <f t="shared" si="183"/>
        <v>0</v>
      </c>
      <c r="CX163">
        <f t="shared" si="184"/>
        <v>0</v>
      </c>
      <c r="CY163">
        <f t="shared" si="185"/>
        <v>4667.8769999999995</v>
      </c>
      <c r="CZ163">
        <f t="shared" si="186"/>
        <v>2282.0731999999998</v>
      </c>
      <c r="DC163" t="s">
        <v>3</v>
      </c>
      <c r="DD163" t="s">
        <v>3</v>
      </c>
      <c r="DE163" t="s">
        <v>11</v>
      </c>
      <c r="DF163" t="s">
        <v>11</v>
      </c>
      <c r="DG163" t="s">
        <v>12</v>
      </c>
      <c r="DH163" t="s">
        <v>3</v>
      </c>
      <c r="DI163" t="s">
        <v>12</v>
      </c>
      <c r="DJ163" t="s">
        <v>11</v>
      </c>
      <c r="DK163" t="s">
        <v>3</v>
      </c>
      <c r="DL163" t="s">
        <v>3</v>
      </c>
      <c r="DM163" t="s">
        <v>3</v>
      </c>
      <c r="DN163">
        <v>104</v>
      </c>
      <c r="DO163">
        <v>70</v>
      </c>
      <c r="DP163">
        <v>1.0469999999999999</v>
      </c>
      <c r="DQ163">
        <v>1</v>
      </c>
      <c r="DU163">
        <v>1005</v>
      </c>
      <c r="DV163" t="s">
        <v>20</v>
      </c>
      <c r="DW163" t="s">
        <v>20</v>
      </c>
      <c r="DX163">
        <v>100</v>
      </c>
      <c r="EE163">
        <v>21987445</v>
      </c>
      <c r="EF163">
        <v>30</v>
      </c>
      <c r="EG163" t="s">
        <v>22</v>
      </c>
      <c r="EH163">
        <v>0</v>
      </c>
      <c r="EI163" t="s">
        <v>3</v>
      </c>
      <c r="EJ163">
        <v>1</v>
      </c>
      <c r="EK163">
        <v>93</v>
      </c>
      <c r="EL163" t="s">
        <v>234</v>
      </c>
      <c r="EM163" t="s">
        <v>235</v>
      </c>
      <c r="EO163" t="s">
        <v>3</v>
      </c>
      <c r="EQ163">
        <v>131072</v>
      </c>
      <c r="ER163">
        <v>39.450000000000003</v>
      </c>
      <c r="ES163">
        <v>0</v>
      </c>
      <c r="ET163">
        <v>0.92</v>
      </c>
      <c r="EU163">
        <v>0.18</v>
      </c>
      <c r="EV163">
        <v>38.53</v>
      </c>
      <c r="EW163">
        <v>3.45</v>
      </c>
      <c r="EX163">
        <v>0</v>
      </c>
      <c r="EY163">
        <v>0</v>
      </c>
      <c r="FQ163">
        <v>0</v>
      </c>
      <c r="FR163">
        <f t="shared" si="187"/>
        <v>0</v>
      </c>
      <c r="FS163">
        <v>0</v>
      </c>
      <c r="FX163">
        <v>104</v>
      </c>
      <c r="FY163">
        <v>70</v>
      </c>
      <c r="GA163" t="s">
        <v>3</v>
      </c>
      <c r="GD163">
        <v>0</v>
      </c>
      <c r="GF163">
        <v>785482693</v>
      </c>
      <c r="GG163">
        <v>2</v>
      </c>
      <c r="GH163">
        <v>1</v>
      </c>
      <c r="GI163">
        <v>2</v>
      </c>
      <c r="GJ163">
        <v>0</v>
      </c>
      <c r="GK163">
        <f>ROUND(R163*(R12)/100,2)</f>
        <v>2.37</v>
      </c>
      <c r="GL163">
        <f t="shared" si="188"/>
        <v>0</v>
      </c>
      <c r="GM163">
        <f t="shared" si="189"/>
        <v>12196.76</v>
      </c>
      <c r="GN163">
        <f t="shared" si="190"/>
        <v>12196.76</v>
      </c>
      <c r="GO163">
        <f t="shared" si="191"/>
        <v>0</v>
      </c>
      <c r="GP163">
        <f t="shared" si="192"/>
        <v>0</v>
      </c>
      <c r="GR163">
        <v>0</v>
      </c>
      <c r="GS163">
        <v>0</v>
      </c>
      <c r="GT163">
        <v>0</v>
      </c>
      <c r="GU163" t="s">
        <v>3</v>
      </c>
      <c r="GV163">
        <f t="shared" si="193"/>
        <v>0</v>
      </c>
      <c r="GW163">
        <v>1</v>
      </c>
      <c r="GX163">
        <f t="shared" si="194"/>
        <v>0</v>
      </c>
      <c r="HA163">
        <v>0</v>
      </c>
      <c r="HB163">
        <v>0</v>
      </c>
      <c r="IK163">
        <v>0</v>
      </c>
    </row>
    <row r="164" spans="1:245" x14ac:dyDescent="0.2">
      <c r="A164">
        <v>18</v>
      </c>
      <c r="B164">
        <v>1</v>
      </c>
      <c r="E164" t="s">
        <v>285</v>
      </c>
      <c r="F164" t="s">
        <v>237</v>
      </c>
      <c r="G164" t="s">
        <v>238</v>
      </c>
      <c r="H164" t="s">
        <v>28</v>
      </c>
      <c r="I164">
        <f>I163*J164</f>
        <v>772.35623999999996</v>
      </c>
      <c r="J164">
        <v>122.39999999999999</v>
      </c>
      <c r="O164">
        <f t="shared" si="161"/>
        <v>5839.71</v>
      </c>
      <c r="P164">
        <f t="shared" si="162"/>
        <v>5839.71</v>
      </c>
      <c r="Q164">
        <f t="shared" si="163"/>
        <v>0</v>
      </c>
      <c r="R164">
        <f t="shared" si="164"/>
        <v>0</v>
      </c>
      <c r="S164">
        <f t="shared" si="165"/>
        <v>0</v>
      </c>
      <c r="T164">
        <f t="shared" si="166"/>
        <v>0</v>
      </c>
      <c r="U164">
        <f t="shared" si="167"/>
        <v>0</v>
      </c>
      <c r="V164">
        <f t="shared" si="168"/>
        <v>0</v>
      </c>
      <c r="W164">
        <f t="shared" si="169"/>
        <v>0</v>
      </c>
      <c r="X164">
        <f t="shared" si="170"/>
        <v>0</v>
      </c>
      <c r="Y164">
        <f t="shared" si="171"/>
        <v>0</v>
      </c>
      <c r="AA164">
        <v>42145827</v>
      </c>
      <c r="AB164">
        <f t="shared" si="172"/>
        <v>8.1300000000000008</v>
      </c>
      <c r="AC164">
        <f t="shared" si="173"/>
        <v>8.1300000000000008</v>
      </c>
      <c r="AD164">
        <f>ROUND((ET164),6)</f>
        <v>0</v>
      </c>
      <c r="AE164">
        <f>ROUND((EU164),6)</f>
        <v>0</v>
      </c>
      <c r="AF164">
        <f>ROUND((EV164),6)</f>
        <v>0</v>
      </c>
      <c r="AG164">
        <f t="shared" si="174"/>
        <v>0</v>
      </c>
      <c r="AH164">
        <f>(EW164)</f>
        <v>0</v>
      </c>
      <c r="AI164">
        <f>(EX164)</f>
        <v>0</v>
      </c>
      <c r="AJ164">
        <f t="shared" si="175"/>
        <v>0</v>
      </c>
      <c r="AK164">
        <v>8.1300000000000008</v>
      </c>
      <c r="AL164">
        <v>8.1300000000000008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1</v>
      </c>
      <c r="AW164">
        <v>1</v>
      </c>
      <c r="AZ164">
        <v>1</v>
      </c>
      <c r="BA164">
        <v>1</v>
      </c>
      <c r="BB164">
        <v>1</v>
      </c>
      <c r="BC164">
        <v>0.93</v>
      </c>
      <c r="BD164" t="s">
        <v>3</v>
      </c>
      <c r="BE164" t="s">
        <v>3</v>
      </c>
      <c r="BF164" t="s">
        <v>3</v>
      </c>
      <c r="BG164" t="s">
        <v>3</v>
      </c>
      <c r="BH164">
        <v>3</v>
      </c>
      <c r="BI164">
        <v>1</v>
      </c>
      <c r="BJ164" t="s">
        <v>239</v>
      </c>
      <c r="BM164">
        <v>93</v>
      </c>
      <c r="BN164">
        <v>7156650</v>
      </c>
      <c r="BO164" t="s">
        <v>237</v>
      </c>
      <c r="BP164">
        <v>1</v>
      </c>
      <c r="BQ164">
        <v>30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0</v>
      </c>
      <c r="CA164">
        <v>0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 t="shared" si="176"/>
        <v>5839.71</v>
      </c>
      <c r="CQ164">
        <f t="shared" si="177"/>
        <v>7.5609000000000011</v>
      </c>
      <c r="CR164">
        <f t="shared" si="178"/>
        <v>0</v>
      </c>
      <c r="CS164">
        <f t="shared" si="179"/>
        <v>0</v>
      </c>
      <c r="CT164">
        <f t="shared" si="180"/>
        <v>0</v>
      </c>
      <c r="CU164">
        <f t="shared" si="181"/>
        <v>0</v>
      </c>
      <c r="CV164">
        <f t="shared" si="182"/>
        <v>0</v>
      </c>
      <c r="CW164">
        <f t="shared" si="183"/>
        <v>0</v>
      </c>
      <c r="CX164">
        <f t="shared" si="184"/>
        <v>0</v>
      </c>
      <c r="CY164">
        <f t="shared" si="185"/>
        <v>0</v>
      </c>
      <c r="CZ164">
        <f t="shared" si="186"/>
        <v>0</v>
      </c>
      <c r="DC164" t="s">
        <v>3</v>
      </c>
      <c r="DD164" t="s">
        <v>3</v>
      </c>
      <c r="DE164" t="s">
        <v>3</v>
      </c>
      <c r="DF164" t="s">
        <v>3</v>
      </c>
      <c r="DG164" t="s">
        <v>3</v>
      </c>
      <c r="DH164" t="s">
        <v>3</v>
      </c>
      <c r="DI164" t="s">
        <v>3</v>
      </c>
      <c r="DJ164" t="s">
        <v>3</v>
      </c>
      <c r="DK164" t="s">
        <v>3</v>
      </c>
      <c r="DL164" t="s">
        <v>3</v>
      </c>
      <c r="DM164" t="s">
        <v>3</v>
      </c>
      <c r="DN164">
        <v>104</v>
      </c>
      <c r="DO164">
        <v>70</v>
      </c>
      <c r="DP164">
        <v>1.0469999999999999</v>
      </c>
      <c r="DQ164">
        <v>1</v>
      </c>
      <c r="DU164">
        <v>1005</v>
      </c>
      <c r="DV164" t="s">
        <v>28</v>
      </c>
      <c r="DW164" t="s">
        <v>28</v>
      </c>
      <c r="DX164">
        <v>1</v>
      </c>
      <c r="EE164">
        <v>21987445</v>
      </c>
      <c r="EF164">
        <v>30</v>
      </c>
      <c r="EG164" t="s">
        <v>22</v>
      </c>
      <c r="EH164">
        <v>0</v>
      </c>
      <c r="EI164" t="s">
        <v>3</v>
      </c>
      <c r="EJ164">
        <v>1</v>
      </c>
      <c r="EK164">
        <v>93</v>
      </c>
      <c r="EL164" t="s">
        <v>234</v>
      </c>
      <c r="EM164" t="s">
        <v>235</v>
      </c>
      <c r="EO164" t="s">
        <v>3</v>
      </c>
      <c r="EQ164">
        <v>0</v>
      </c>
      <c r="ER164">
        <v>8.1300000000000008</v>
      </c>
      <c r="ES164">
        <v>8.1300000000000008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187"/>
        <v>0</v>
      </c>
      <c r="FS164">
        <v>0</v>
      </c>
      <c r="FX164">
        <v>104</v>
      </c>
      <c r="FY164">
        <v>70</v>
      </c>
      <c r="GA164" t="s">
        <v>3</v>
      </c>
      <c r="GD164">
        <v>0</v>
      </c>
      <c r="GF164">
        <v>-1207143317</v>
      </c>
      <c r="GG164">
        <v>2</v>
      </c>
      <c r="GH164">
        <v>1</v>
      </c>
      <c r="GI164">
        <v>2</v>
      </c>
      <c r="GJ164">
        <v>0</v>
      </c>
      <c r="GK164">
        <f>ROUND(R164*(R12)/100,2)</f>
        <v>0</v>
      </c>
      <c r="GL164">
        <f t="shared" si="188"/>
        <v>0</v>
      </c>
      <c r="GM164">
        <f t="shared" si="189"/>
        <v>5839.71</v>
      </c>
      <c r="GN164">
        <f t="shared" si="190"/>
        <v>5839.71</v>
      </c>
      <c r="GO164">
        <f t="shared" si="191"/>
        <v>0</v>
      </c>
      <c r="GP164">
        <f t="shared" si="192"/>
        <v>0</v>
      </c>
      <c r="GR164">
        <v>0</v>
      </c>
      <c r="GS164">
        <v>0</v>
      </c>
      <c r="GT164">
        <v>0</v>
      </c>
      <c r="GU164" t="s">
        <v>3</v>
      </c>
      <c r="GV164">
        <f t="shared" si="193"/>
        <v>0</v>
      </c>
      <c r="GW164">
        <v>1</v>
      </c>
      <c r="GX164">
        <f t="shared" si="194"/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E165" t="s">
        <v>286</v>
      </c>
      <c r="F165" t="s">
        <v>231</v>
      </c>
      <c r="G165" t="s">
        <v>232</v>
      </c>
      <c r="H165" t="s">
        <v>20</v>
      </c>
      <c r="I165">
        <v>6.3101000000000003</v>
      </c>
      <c r="J165">
        <v>0</v>
      </c>
      <c r="O165">
        <f t="shared" si="161"/>
        <v>5244.44</v>
      </c>
      <c r="P165">
        <f t="shared" si="162"/>
        <v>0</v>
      </c>
      <c r="Q165">
        <f t="shared" si="163"/>
        <v>57.91</v>
      </c>
      <c r="R165">
        <f t="shared" si="164"/>
        <v>1.42</v>
      </c>
      <c r="S165">
        <f t="shared" si="165"/>
        <v>5186.53</v>
      </c>
      <c r="T165">
        <f t="shared" si="166"/>
        <v>0</v>
      </c>
      <c r="U165">
        <f t="shared" si="167"/>
        <v>25.035321750000001</v>
      </c>
      <c r="V165">
        <f t="shared" si="168"/>
        <v>0</v>
      </c>
      <c r="W165">
        <f t="shared" si="169"/>
        <v>0</v>
      </c>
      <c r="X165">
        <f t="shared" si="170"/>
        <v>4667.88</v>
      </c>
      <c r="Y165">
        <f t="shared" si="171"/>
        <v>2282.0700000000002</v>
      </c>
      <c r="AA165">
        <v>42145827</v>
      </c>
      <c r="AB165">
        <f t="shared" si="172"/>
        <v>45.459499999999998</v>
      </c>
      <c r="AC165">
        <f t="shared" si="173"/>
        <v>0</v>
      </c>
      <c r="AD165">
        <f>ROUND(((ET165*1.25)),6)</f>
        <v>1.1499999999999999</v>
      </c>
      <c r="AE165">
        <f>ROUND(((EU165*1.25)),6)</f>
        <v>0.22500000000000001</v>
      </c>
      <c r="AF165">
        <f>ROUND(((EV165*1.15)),6)</f>
        <v>44.3095</v>
      </c>
      <c r="AG165">
        <f t="shared" si="174"/>
        <v>0</v>
      </c>
      <c r="AH165">
        <f>((EW165*1.15))</f>
        <v>3.9674999999999998</v>
      </c>
      <c r="AI165">
        <f>((EX165*1.25))</f>
        <v>0</v>
      </c>
      <c r="AJ165">
        <f t="shared" si="175"/>
        <v>0</v>
      </c>
      <c r="AK165">
        <v>39.450000000000003</v>
      </c>
      <c r="AL165">
        <v>0</v>
      </c>
      <c r="AM165">
        <v>0.92</v>
      </c>
      <c r="AN165">
        <v>0.18</v>
      </c>
      <c r="AO165">
        <v>38.53</v>
      </c>
      <c r="AP165">
        <v>0</v>
      </c>
      <c r="AQ165">
        <v>3.45</v>
      </c>
      <c r="AR165">
        <v>0</v>
      </c>
      <c r="AS165">
        <v>0</v>
      </c>
      <c r="AT165">
        <v>90</v>
      </c>
      <c r="AU165">
        <v>44</v>
      </c>
      <c r="AV165">
        <v>1</v>
      </c>
      <c r="AW165">
        <v>1</v>
      </c>
      <c r="AZ165">
        <v>1</v>
      </c>
      <c r="BA165">
        <v>18.55</v>
      </c>
      <c r="BB165">
        <v>7.98</v>
      </c>
      <c r="BC165">
        <v>1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233</v>
      </c>
      <c r="BM165">
        <v>93</v>
      </c>
      <c r="BN165">
        <v>7156650</v>
      </c>
      <c r="BO165" t="s">
        <v>231</v>
      </c>
      <c r="BP165">
        <v>1</v>
      </c>
      <c r="BQ165">
        <v>30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90</v>
      </c>
      <c r="CA165">
        <v>44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76"/>
        <v>5244.44</v>
      </c>
      <c r="CQ165">
        <f t="shared" si="177"/>
        <v>0</v>
      </c>
      <c r="CR165">
        <f t="shared" si="178"/>
        <v>9.1769999999999996</v>
      </c>
      <c r="CS165">
        <f t="shared" si="179"/>
        <v>0.22500000000000001</v>
      </c>
      <c r="CT165">
        <f t="shared" si="180"/>
        <v>821.94122500000003</v>
      </c>
      <c r="CU165">
        <f t="shared" si="181"/>
        <v>0</v>
      </c>
      <c r="CV165">
        <f t="shared" si="182"/>
        <v>3.9674999999999998</v>
      </c>
      <c r="CW165">
        <f t="shared" si="183"/>
        <v>0</v>
      </c>
      <c r="CX165">
        <f t="shared" si="184"/>
        <v>0</v>
      </c>
      <c r="CY165">
        <f t="shared" si="185"/>
        <v>4667.8769999999995</v>
      </c>
      <c r="CZ165">
        <f t="shared" si="186"/>
        <v>2282.0731999999998</v>
      </c>
      <c r="DC165" t="s">
        <v>3</v>
      </c>
      <c r="DD165" t="s">
        <v>3</v>
      </c>
      <c r="DE165" t="s">
        <v>11</v>
      </c>
      <c r="DF165" t="s">
        <v>11</v>
      </c>
      <c r="DG165" t="s">
        <v>12</v>
      </c>
      <c r="DH165" t="s">
        <v>3</v>
      </c>
      <c r="DI165" t="s">
        <v>12</v>
      </c>
      <c r="DJ165" t="s">
        <v>11</v>
      </c>
      <c r="DK165" t="s">
        <v>3</v>
      </c>
      <c r="DL165" t="s">
        <v>3</v>
      </c>
      <c r="DM165" t="s">
        <v>3</v>
      </c>
      <c r="DN165">
        <v>104</v>
      </c>
      <c r="DO165">
        <v>70</v>
      </c>
      <c r="DP165">
        <v>1.0469999999999999</v>
      </c>
      <c r="DQ165">
        <v>1</v>
      </c>
      <c r="DU165">
        <v>1005</v>
      </c>
      <c r="DV165" t="s">
        <v>20</v>
      </c>
      <c r="DW165" t="s">
        <v>20</v>
      </c>
      <c r="DX165">
        <v>100</v>
      </c>
      <c r="EE165">
        <v>21987445</v>
      </c>
      <c r="EF165">
        <v>30</v>
      </c>
      <c r="EG165" t="s">
        <v>22</v>
      </c>
      <c r="EH165">
        <v>0</v>
      </c>
      <c r="EI165" t="s">
        <v>3</v>
      </c>
      <c r="EJ165">
        <v>1</v>
      </c>
      <c r="EK165">
        <v>93</v>
      </c>
      <c r="EL165" t="s">
        <v>234</v>
      </c>
      <c r="EM165" t="s">
        <v>235</v>
      </c>
      <c r="EO165" t="s">
        <v>3</v>
      </c>
      <c r="EQ165">
        <v>131072</v>
      </c>
      <c r="ER165">
        <v>39.450000000000003</v>
      </c>
      <c r="ES165">
        <v>0</v>
      </c>
      <c r="ET165">
        <v>0.92</v>
      </c>
      <c r="EU165">
        <v>0.18</v>
      </c>
      <c r="EV165">
        <v>38.53</v>
      </c>
      <c r="EW165">
        <v>3.45</v>
      </c>
      <c r="EX165">
        <v>0</v>
      </c>
      <c r="EY165">
        <v>0</v>
      </c>
      <c r="FQ165">
        <v>0</v>
      </c>
      <c r="FR165">
        <f t="shared" si="187"/>
        <v>0</v>
      </c>
      <c r="FS165">
        <v>0</v>
      </c>
      <c r="FX165">
        <v>104</v>
      </c>
      <c r="FY165">
        <v>70</v>
      </c>
      <c r="GA165" t="s">
        <v>3</v>
      </c>
      <c r="GD165">
        <v>0</v>
      </c>
      <c r="GF165">
        <v>785482693</v>
      </c>
      <c r="GG165">
        <v>2</v>
      </c>
      <c r="GH165">
        <v>1</v>
      </c>
      <c r="GI165">
        <v>2</v>
      </c>
      <c r="GJ165">
        <v>0</v>
      </c>
      <c r="GK165">
        <f>ROUND(R165*(R12)/100,2)</f>
        <v>2.37</v>
      </c>
      <c r="GL165">
        <f t="shared" si="188"/>
        <v>0</v>
      </c>
      <c r="GM165">
        <f t="shared" si="189"/>
        <v>12196.76</v>
      </c>
      <c r="GN165">
        <f t="shared" si="190"/>
        <v>12196.76</v>
      </c>
      <c r="GO165">
        <f t="shared" si="191"/>
        <v>0</v>
      </c>
      <c r="GP165">
        <f t="shared" si="192"/>
        <v>0</v>
      </c>
      <c r="GR165">
        <v>0</v>
      </c>
      <c r="GS165">
        <v>0</v>
      </c>
      <c r="GT165">
        <v>0</v>
      </c>
      <c r="GU165" t="s">
        <v>3</v>
      </c>
      <c r="GV165">
        <f t="shared" si="193"/>
        <v>0</v>
      </c>
      <c r="GW165">
        <v>1</v>
      </c>
      <c r="GX165">
        <f t="shared" si="194"/>
        <v>0</v>
      </c>
      <c r="HA165">
        <v>0</v>
      </c>
      <c r="HB165">
        <v>0</v>
      </c>
      <c r="IK165">
        <v>0</v>
      </c>
    </row>
    <row r="166" spans="1:245" x14ac:dyDescent="0.2">
      <c r="A166">
        <v>18</v>
      </c>
      <c r="B166">
        <v>1</v>
      </c>
      <c r="E166" t="s">
        <v>287</v>
      </c>
      <c r="F166" t="s">
        <v>237</v>
      </c>
      <c r="G166" t="s">
        <v>238</v>
      </c>
      <c r="H166" t="s">
        <v>28</v>
      </c>
      <c r="I166">
        <f>I165*J166</f>
        <v>772.35623999999996</v>
      </c>
      <c r="J166">
        <v>122.39999999999999</v>
      </c>
      <c r="O166">
        <f t="shared" si="161"/>
        <v>5839.71</v>
      </c>
      <c r="P166">
        <f t="shared" si="162"/>
        <v>5839.71</v>
      </c>
      <c r="Q166">
        <f t="shared" si="163"/>
        <v>0</v>
      </c>
      <c r="R166">
        <f t="shared" si="164"/>
        <v>0</v>
      </c>
      <c r="S166">
        <f t="shared" si="165"/>
        <v>0</v>
      </c>
      <c r="T166">
        <f t="shared" si="166"/>
        <v>0</v>
      </c>
      <c r="U166">
        <f t="shared" si="167"/>
        <v>0</v>
      </c>
      <c r="V166">
        <f t="shared" si="168"/>
        <v>0</v>
      </c>
      <c r="W166">
        <f t="shared" si="169"/>
        <v>0</v>
      </c>
      <c r="X166">
        <f t="shared" si="170"/>
        <v>0</v>
      </c>
      <c r="Y166">
        <f t="shared" si="171"/>
        <v>0</v>
      </c>
      <c r="AA166">
        <v>42145827</v>
      </c>
      <c r="AB166">
        <f t="shared" si="172"/>
        <v>8.1300000000000008</v>
      </c>
      <c r="AC166">
        <f t="shared" si="173"/>
        <v>8.1300000000000008</v>
      </c>
      <c r="AD166">
        <f>ROUND((ET166),6)</f>
        <v>0</v>
      </c>
      <c r="AE166">
        <f>ROUND((EU166),6)</f>
        <v>0</v>
      </c>
      <c r="AF166">
        <f>ROUND((EV166),6)</f>
        <v>0</v>
      </c>
      <c r="AG166">
        <f t="shared" si="174"/>
        <v>0</v>
      </c>
      <c r="AH166">
        <f>(EW166)</f>
        <v>0</v>
      </c>
      <c r="AI166">
        <f>(EX166)</f>
        <v>0</v>
      </c>
      <c r="AJ166">
        <f t="shared" si="175"/>
        <v>0</v>
      </c>
      <c r="AK166">
        <v>8.1300000000000008</v>
      </c>
      <c r="AL166">
        <v>8.1300000000000008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1</v>
      </c>
      <c r="AW166">
        <v>1</v>
      </c>
      <c r="AZ166">
        <v>1</v>
      </c>
      <c r="BA166">
        <v>1</v>
      </c>
      <c r="BB166">
        <v>1</v>
      </c>
      <c r="BC166">
        <v>0.93</v>
      </c>
      <c r="BD166" t="s">
        <v>3</v>
      </c>
      <c r="BE166" t="s">
        <v>3</v>
      </c>
      <c r="BF166" t="s">
        <v>3</v>
      </c>
      <c r="BG166" t="s">
        <v>3</v>
      </c>
      <c r="BH166">
        <v>3</v>
      </c>
      <c r="BI166">
        <v>1</v>
      </c>
      <c r="BJ166" t="s">
        <v>239</v>
      </c>
      <c r="BM166">
        <v>93</v>
      </c>
      <c r="BN166">
        <v>7156650</v>
      </c>
      <c r="BO166" t="s">
        <v>237</v>
      </c>
      <c r="BP166">
        <v>1</v>
      </c>
      <c r="BQ166">
        <v>30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0</v>
      </c>
      <c r="CA166">
        <v>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 t="shared" si="176"/>
        <v>5839.71</v>
      </c>
      <c r="CQ166">
        <f t="shared" si="177"/>
        <v>7.5609000000000011</v>
      </c>
      <c r="CR166">
        <f t="shared" si="178"/>
        <v>0</v>
      </c>
      <c r="CS166">
        <f t="shared" si="179"/>
        <v>0</v>
      </c>
      <c r="CT166">
        <f t="shared" si="180"/>
        <v>0</v>
      </c>
      <c r="CU166">
        <f t="shared" si="181"/>
        <v>0</v>
      </c>
      <c r="CV166">
        <f t="shared" si="182"/>
        <v>0</v>
      </c>
      <c r="CW166">
        <f t="shared" si="183"/>
        <v>0</v>
      </c>
      <c r="CX166">
        <f t="shared" si="184"/>
        <v>0</v>
      </c>
      <c r="CY166">
        <f t="shared" si="185"/>
        <v>0</v>
      </c>
      <c r="CZ166">
        <f t="shared" si="186"/>
        <v>0</v>
      </c>
      <c r="DC166" t="s">
        <v>3</v>
      </c>
      <c r="DD166" t="s">
        <v>3</v>
      </c>
      <c r="DE166" t="s">
        <v>3</v>
      </c>
      <c r="DF166" t="s">
        <v>3</v>
      </c>
      <c r="DG166" t="s">
        <v>3</v>
      </c>
      <c r="DH166" t="s">
        <v>3</v>
      </c>
      <c r="DI166" t="s">
        <v>3</v>
      </c>
      <c r="DJ166" t="s">
        <v>3</v>
      </c>
      <c r="DK166" t="s">
        <v>3</v>
      </c>
      <c r="DL166" t="s">
        <v>3</v>
      </c>
      <c r="DM166" t="s">
        <v>3</v>
      </c>
      <c r="DN166">
        <v>104</v>
      </c>
      <c r="DO166">
        <v>70</v>
      </c>
      <c r="DP166">
        <v>1.0469999999999999</v>
      </c>
      <c r="DQ166">
        <v>1</v>
      </c>
      <c r="DU166">
        <v>1005</v>
      </c>
      <c r="DV166" t="s">
        <v>28</v>
      </c>
      <c r="DW166" t="s">
        <v>28</v>
      </c>
      <c r="DX166">
        <v>1</v>
      </c>
      <c r="EE166">
        <v>21987445</v>
      </c>
      <c r="EF166">
        <v>30</v>
      </c>
      <c r="EG166" t="s">
        <v>22</v>
      </c>
      <c r="EH166">
        <v>0</v>
      </c>
      <c r="EI166" t="s">
        <v>3</v>
      </c>
      <c r="EJ166">
        <v>1</v>
      </c>
      <c r="EK166">
        <v>93</v>
      </c>
      <c r="EL166" t="s">
        <v>234</v>
      </c>
      <c r="EM166" t="s">
        <v>235</v>
      </c>
      <c r="EO166" t="s">
        <v>3</v>
      </c>
      <c r="EQ166">
        <v>0</v>
      </c>
      <c r="ER166">
        <v>8.1300000000000008</v>
      </c>
      <c r="ES166">
        <v>8.1300000000000008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87"/>
        <v>0</v>
      </c>
      <c r="FS166">
        <v>0</v>
      </c>
      <c r="FX166">
        <v>104</v>
      </c>
      <c r="FY166">
        <v>70</v>
      </c>
      <c r="GA166" t="s">
        <v>3</v>
      </c>
      <c r="GD166">
        <v>0</v>
      </c>
      <c r="GF166">
        <v>-1207143317</v>
      </c>
      <c r="GG166">
        <v>2</v>
      </c>
      <c r="GH166">
        <v>1</v>
      </c>
      <c r="GI166">
        <v>2</v>
      </c>
      <c r="GJ166">
        <v>0</v>
      </c>
      <c r="GK166">
        <f>ROUND(R166*(R12)/100,2)</f>
        <v>0</v>
      </c>
      <c r="GL166">
        <f t="shared" si="188"/>
        <v>0</v>
      </c>
      <c r="GM166">
        <f t="shared" si="189"/>
        <v>5839.71</v>
      </c>
      <c r="GN166">
        <f t="shared" si="190"/>
        <v>5839.71</v>
      </c>
      <c r="GO166">
        <f t="shared" si="191"/>
        <v>0</v>
      </c>
      <c r="GP166">
        <f t="shared" si="192"/>
        <v>0</v>
      </c>
      <c r="GR166">
        <v>0</v>
      </c>
      <c r="GS166">
        <v>0</v>
      </c>
      <c r="GT166">
        <v>0</v>
      </c>
      <c r="GU166" t="s">
        <v>3</v>
      </c>
      <c r="GV166">
        <f t="shared" si="193"/>
        <v>0</v>
      </c>
      <c r="GW166">
        <v>1</v>
      </c>
      <c r="GX166">
        <f t="shared" si="194"/>
        <v>0</v>
      </c>
      <c r="HA166">
        <v>0</v>
      </c>
      <c r="HB166">
        <v>0</v>
      </c>
      <c r="IK166">
        <v>0</v>
      </c>
    </row>
    <row r="167" spans="1:245" x14ac:dyDescent="0.2">
      <c r="A167">
        <v>17</v>
      </c>
      <c r="B167">
        <v>1</v>
      </c>
      <c r="E167" t="s">
        <v>288</v>
      </c>
      <c r="F167" t="s">
        <v>243</v>
      </c>
      <c r="G167" t="s">
        <v>244</v>
      </c>
      <c r="H167" t="s">
        <v>245</v>
      </c>
      <c r="I167">
        <v>6.3101000000000003</v>
      </c>
      <c r="J167">
        <v>0</v>
      </c>
      <c r="O167">
        <f t="shared" si="161"/>
        <v>33487.040000000001</v>
      </c>
      <c r="P167">
        <f t="shared" si="162"/>
        <v>662.18</v>
      </c>
      <c r="Q167">
        <f t="shared" si="163"/>
        <v>132.08000000000001</v>
      </c>
      <c r="R167">
        <f t="shared" si="164"/>
        <v>2.4500000000000002</v>
      </c>
      <c r="S167">
        <f t="shared" si="165"/>
        <v>32692.78</v>
      </c>
      <c r="T167">
        <f t="shared" si="166"/>
        <v>0</v>
      </c>
      <c r="U167">
        <f t="shared" si="167"/>
        <v>169.29682794999999</v>
      </c>
      <c r="V167">
        <f t="shared" si="168"/>
        <v>0</v>
      </c>
      <c r="W167">
        <f t="shared" si="169"/>
        <v>0</v>
      </c>
      <c r="X167">
        <f t="shared" si="170"/>
        <v>29423.5</v>
      </c>
      <c r="Y167">
        <f t="shared" si="171"/>
        <v>14384.82</v>
      </c>
      <c r="AA167">
        <v>42145827</v>
      </c>
      <c r="AB167">
        <f t="shared" si="172"/>
        <v>319.78800000000001</v>
      </c>
      <c r="AC167">
        <f t="shared" si="173"/>
        <v>24.75</v>
      </c>
      <c r="AD167">
        <f>ROUND(((ET167*1.25)),6)</f>
        <v>15.737500000000001</v>
      </c>
      <c r="AE167">
        <f>ROUND(((EU167*1.25)),6)</f>
        <v>0.38750000000000001</v>
      </c>
      <c r="AF167">
        <f>ROUND(((EV167*1.15)),6)</f>
        <v>279.3005</v>
      </c>
      <c r="AG167">
        <f t="shared" si="174"/>
        <v>0</v>
      </c>
      <c r="AH167">
        <f>((EW167*1.15))</f>
        <v>26.829499999999996</v>
      </c>
      <c r="AI167">
        <f>((EX167*1.25))</f>
        <v>0</v>
      </c>
      <c r="AJ167">
        <f t="shared" si="175"/>
        <v>0</v>
      </c>
      <c r="AK167">
        <v>280.20999999999998</v>
      </c>
      <c r="AL167">
        <v>24.75</v>
      </c>
      <c r="AM167">
        <v>12.59</v>
      </c>
      <c r="AN167">
        <v>0.31</v>
      </c>
      <c r="AO167">
        <v>242.87</v>
      </c>
      <c r="AP167">
        <v>0</v>
      </c>
      <c r="AQ167">
        <v>23.33</v>
      </c>
      <c r="AR167">
        <v>0</v>
      </c>
      <c r="AS167">
        <v>0</v>
      </c>
      <c r="AT167">
        <v>90</v>
      </c>
      <c r="AU167">
        <v>44</v>
      </c>
      <c r="AV167">
        <v>1</v>
      </c>
      <c r="AW167">
        <v>1</v>
      </c>
      <c r="AZ167">
        <v>1</v>
      </c>
      <c r="BA167">
        <v>18.55</v>
      </c>
      <c r="BB167">
        <v>1.33</v>
      </c>
      <c r="BC167">
        <v>4.24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1</v>
      </c>
      <c r="BJ167" t="s">
        <v>246</v>
      </c>
      <c r="BM167">
        <v>89</v>
      </c>
      <c r="BN167">
        <v>7156650</v>
      </c>
      <c r="BO167" t="s">
        <v>243</v>
      </c>
      <c r="BP167">
        <v>1</v>
      </c>
      <c r="BQ167">
        <v>30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90</v>
      </c>
      <c r="CA167">
        <v>44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176"/>
        <v>33487.040000000001</v>
      </c>
      <c r="CQ167">
        <f t="shared" si="177"/>
        <v>104.94000000000001</v>
      </c>
      <c r="CR167">
        <f t="shared" si="178"/>
        <v>20.930875</v>
      </c>
      <c r="CS167">
        <f t="shared" si="179"/>
        <v>0.38750000000000001</v>
      </c>
      <c r="CT167">
        <f t="shared" si="180"/>
        <v>5181.0242749999998</v>
      </c>
      <c r="CU167">
        <f t="shared" si="181"/>
        <v>0</v>
      </c>
      <c r="CV167">
        <f t="shared" si="182"/>
        <v>26.829499999999996</v>
      </c>
      <c r="CW167">
        <f t="shared" si="183"/>
        <v>0</v>
      </c>
      <c r="CX167">
        <f t="shared" si="184"/>
        <v>0</v>
      </c>
      <c r="CY167">
        <f t="shared" si="185"/>
        <v>29423.502</v>
      </c>
      <c r="CZ167">
        <f t="shared" si="186"/>
        <v>14384.823199999999</v>
      </c>
      <c r="DC167" t="s">
        <v>3</v>
      </c>
      <c r="DD167" t="s">
        <v>3</v>
      </c>
      <c r="DE167" t="s">
        <v>11</v>
      </c>
      <c r="DF167" t="s">
        <v>11</v>
      </c>
      <c r="DG167" t="s">
        <v>12</v>
      </c>
      <c r="DH167" t="s">
        <v>3</v>
      </c>
      <c r="DI167" t="s">
        <v>12</v>
      </c>
      <c r="DJ167" t="s">
        <v>11</v>
      </c>
      <c r="DK167" t="s">
        <v>3</v>
      </c>
      <c r="DL167" t="s">
        <v>3</v>
      </c>
      <c r="DM167" t="s">
        <v>3</v>
      </c>
      <c r="DN167">
        <v>104</v>
      </c>
      <c r="DO167">
        <v>70</v>
      </c>
      <c r="DP167">
        <v>1.0469999999999999</v>
      </c>
      <c r="DQ167">
        <v>1</v>
      </c>
      <c r="DU167">
        <v>1013</v>
      </c>
      <c r="DV167" t="s">
        <v>245</v>
      </c>
      <c r="DW167" t="s">
        <v>245</v>
      </c>
      <c r="DX167">
        <v>1</v>
      </c>
      <c r="EE167">
        <v>21987441</v>
      </c>
      <c r="EF167">
        <v>30</v>
      </c>
      <c r="EG167" t="s">
        <v>22</v>
      </c>
      <c r="EH167">
        <v>0</v>
      </c>
      <c r="EI167" t="s">
        <v>3</v>
      </c>
      <c r="EJ167">
        <v>1</v>
      </c>
      <c r="EK167">
        <v>89</v>
      </c>
      <c r="EL167" t="s">
        <v>218</v>
      </c>
      <c r="EM167" t="s">
        <v>219</v>
      </c>
      <c r="EO167" t="s">
        <v>3</v>
      </c>
      <c r="EQ167">
        <v>131072</v>
      </c>
      <c r="ER167">
        <v>280.20999999999998</v>
      </c>
      <c r="ES167">
        <v>24.75</v>
      </c>
      <c r="ET167">
        <v>12.59</v>
      </c>
      <c r="EU167">
        <v>0.31</v>
      </c>
      <c r="EV167">
        <v>242.87</v>
      </c>
      <c r="EW167">
        <v>23.33</v>
      </c>
      <c r="EX167">
        <v>0</v>
      </c>
      <c r="EY167">
        <v>0</v>
      </c>
      <c r="FQ167">
        <v>0</v>
      </c>
      <c r="FR167">
        <f t="shared" si="187"/>
        <v>0</v>
      </c>
      <c r="FS167">
        <v>0</v>
      </c>
      <c r="FX167">
        <v>104</v>
      </c>
      <c r="FY167">
        <v>70</v>
      </c>
      <c r="GA167" t="s">
        <v>3</v>
      </c>
      <c r="GD167">
        <v>0</v>
      </c>
      <c r="GF167">
        <v>-816984196</v>
      </c>
      <c r="GG167">
        <v>2</v>
      </c>
      <c r="GH167">
        <v>1</v>
      </c>
      <c r="GI167">
        <v>2</v>
      </c>
      <c r="GJ167">
        <v>0</v>
      </c>
      <c r="GK167">
        <f>ROUND(R167*(R12)/100,2)</f>
        <v>4.09</v>
      </c>
      <c r="GL167">
        <f t="shared" si="188"/>
        <v>0</v>
      </c>
      <c r="GM167">
        <f t="shared" si="189"/>
        <v>77299.45</v>
      </c>
      <c r="GN167">
        <f t="shared" si="190"/>
        <v>77299.45</v>
      </c>
      <c r="GO167">
        <f t="shared" si="191"/>
        <v>0</v>
      </c>
      <c r="GP167">
        <f t="shared" si="192"/>
        <v>0</v>
      </c>
      <c r="GR167">
        <v>0</v>
      </c>
      <c r="GS167">
        <v>0</v>
      </c>
      <c r="GT167">
        <v>0</v>
      </c>
      <c r="GU167" t="s">
        <v>3</v>
      </c>
      <c r="GV167">
        <f t="shared" si="193"/>
        <v>0</v>
      </c>
      <c r="GW167">
        <v>1</v>
      </c>
      <c r="GX167">
        <f t="shared" si="194"/>
        <v>0</v>
      </c>
      <c r="HA167">
        <v>0</v>
      </c>
      <c r="HB167">
        <v>0</v>
      </c>
      <c r="IK167">
        <v>0</v>
      </c>
    </row>
    <row r="168" spans="1:245" x14ac:dyDescent="0.2">
      <c r="A168">
        <v>18</v>
      </c>
      <c r="B168">
        <v>1</v>
      </c>
      <c r="E168" t="s">
        <v>289</v>
      </c>
      <c r="F168" t="s">
        <v>130</v>
      </c>
      <c r="G168" t="s">
        <v>131</v>
      </c>
      <c r="H168" t="s">
        <v>123</v>
      </c>
      <c r="I168">
        <f>I167*J168</f>
        <v>12.872604000000001</v>
      </c>
      <c r="J168">
        <v>2.04</v>
      </c>
      <c r="O168">
        <f t="shared" si="161"/>
        <v>40322.120000000003</v>
      </c>
      <c r="P168">
        <f t="shared" si="162"/>
        <v>40322.120000000003</v>
      </c>
      <c r="Q168">
        <f t="shared" si="163"/>
        <v>0</v>
      </c>
      <c r="R168">
        <f t="shared" si="164"/>
        <v>0</v>
      </c>
      <c r="S168">
        <f t="shared" si="165"/>
        <v>0</v>
      </c>
      <c r="T168">
        <f t="shared" si="166"/>
        <v>0</v>
      </c>
      <c r="U168">
        <f t="shared" si="167"/>
        <v>0</v>
      </c>
      <c r="V168">
        <f t="shared" si="168"/>
        <v>0</v>
      </c>
      <c r="W168">
        <f t="shared" si="169"/>
        <v>0</v>
      </c>
      <c r="X168">
        <f t="shared" si="170"/>
        <v>0</v>
      </c>
      <c r="Y168">
        <f t="shared" si="171"/>
        <v>0</v>
      </c>
      <c r="AA168">
        <v>42145827</v>
      </c>
      <c r="AB168">
        <f t="shared" si="172"/>
        <v>478.96</v>
      </c>
      <c r="AC168">
        <f t="shared" si="173"/>
        <v>478.96</v>
      </c>
      <c r="AD168">
        <f>ROUND((ET168),6)</f>
        <v>0</v>
      </c>
      <c r="AE168">
        <f>ROUND((EU168),6)</f>
        <v>0</v>
      </c>
      <c r="AF168">
        <f>ROUND((EV168),6)</f>
        <v>0</v>
      </c>
      <c r="AG168">
        <f t="shared" si="174"/>
        <v>0</v>
      </c>
      <c r="AH168">
        <f>(EW168)</f>
        <v>0</v>
      </c>
      <c r="AI168">
        <f>(EX168)</f>
        <v>0</v>
      </c>
      <c r="AJ168">
        <f t="shared" si="175"/>
        <v>0</v>
      </c>
      <c r="AK168">
        <v>478.96</v>
      </c>
      <c r="AL168">
        <v>478.96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1</v>
      </c>
      <c r="AW168">
        <v>1</v>
      </c>
      <c r="AZ168">
        <v>1</v>
      </c>
      <c r="BA168">
        <v>1</v>
      </c>
      <c r="BB168">
        <v>1</v>
      </c>
      <c r="BC168">
        <v>6.54</v>
      </c>
      <c r="BD168" t="s">
        <v>3</v>
      </c>
      <c r="BE168" t="s">
        <v>3</v>
      </c>
      <c r="BF168" t="s">
        <v>3</v>
      </c>
      <c r="BG168" t="s">
        <v>3</v>
      </c>
      <c r="BH168">
        <v>3</v>
      </c>
      <c r="BI168">
        <v>1</v>
      </c>
      <c r="BJ168" t="s">
        <v>132</v>
      </c>
      <c r="BM168">
        <v>89</v>
      </c>
      <c r="BN168">
        <v>7156650</v>
      </c>
      <c r="BO168" t="s">
        <v>130</v>
      </c>
      <c r="BP168">
        <v>1</v>
      </c>
      <c r="BQ168">
        <v>30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0</v>
      </c>
      <c r="CA168">
        <v>0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 t="shared" si="176"/>
        <v>40322.120000000003</v>
      </c>
      <c r="CQ168">
        <f t="shared" si="177"/>
        <v>3132.3984</v>
      </c>
      <c r="CR168">
        <f t="shared" si="178"/>
        <v>0</v>
      </c>
      <c r="CS168">
        <f t="shared" si="179"/>
        <v>0</v>
      </c>
      <c r="CT168">
        <f t="shared" si="180"/>
        <v>0</v>
      </c>
      <c r="CU168">
        <f t="shared" si="181"/>
        <v>0</v>
      </c>
      <c r="CV168">
        <f t="shared" si="182"/>
        <v>0</v>
      </c>
      <c r="CW168">
        <f t="shared" si="183"/>
        <v>0</v>
      </c>
      <c r="CX168">
        <f t="shared" si="184"/>
        <v>0</v>
      </c>
      <c r="CY168">
        <f t="shared" si="185"/>
        <v>0</v>
      </c>
      <c r="CZ168">
        <f t="shared" si="186"/>
        <v>0</v>
      </c>
      <c r="DC168" t="s">
        <v>3</v>
      </c>
      <c r="DD168" t="s">
        <v>3</v>
      </c>
      <c r="DE168" t="s">
        <v>3</v>
      </c>
      <c r="DF168" t="s">
        <v>3</v>
      </c>
      <c r="DG168" t="s">
        <v>3</v>
      </c>
      <c r="DH168" t="s">
        <v>3</v>
      </c>
      <c r="DI168" t="s">
        <v>3</v>
      </c>
      <c r="DJ168" t="s">
        <v>3</v>
      </c>
      <c r="DK168" t="s">
        <v>3</v>
      </c>
      <c r="DL168" t="s">
        <v>3</v>
      </c>
      <c r="DM168" t="s">
        <v>3</v>
      </c>
      <c r="DN168">
        <v>104</v>
      </c>
      <c r="DO168">
        <v>70</v>
      </c>
      <c r="DP168">
        <v>1.0469999999999999</v>
      </c>
      <c r="DQ168">
        <v>1</v>
      </c>
      <c r="DU168">
        <v>1007</v>
      </c>
      <c r="DV168" t="s">
        <v>123</v>
      </c>
      <c r="DW168" t="s">
        <v>123</v>
      </c>
      <c r="DX168">
        <v>1</v>
      </c>
      <c r="EE168">
        <v>21987441</v>
      </c>
      <c r="EF168">
        <v>30</v>
      </c>
      <c r="EG168" t="s">
        <v>22</v>
      </c>
      <c r="EH168">
        <v>0</v>
      </c>
      <c r="EI168" t="s">
        <v>3</v>
      </c>
      <c r="EJ168">
        <v>1</v>
      </c>
      <c r="EK168">
        <v>89</v>
      </c>
      <c r="EL168" t="s">
        <v>218</v>
      </c>
      <c r="EM168" t="s">
        <v>219</v>
      </c>
      <c r="EO168" t="s">
        <v>3</v>
      </c>
      <c r="EQ168">
        <v>0</v>
      </c>
      <c r="ER168">
        <v>478.96</v>
      </c>
      <c r="ES168">
        <v>478.96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87"/>
        <v>0</v>
      </c>
      <c r="FS168">
        <v>0</v>
      </c>
      <c r="FX168">
        <v>104</v>
      </c>
      <c r="FY168">
        <v>70</v>
      </c>
      <c r="GA168" t="s">
        <v>3</v>
      </c>
      <c r="GD168">
        <v>0</v>
      </c>
      <c r="GF168">
        <v>-1161195218</v>
      </c>
      <c r="GG168">
        <v>2</v>
      </c>
      <c r="GH168">
        <v>1</v>
      </c>
      <c r="GI168">
        <v>2</v>
      </c>
      <c r="GJ168">
        <v>0</v>
      </c>
      <c r="GK168">
        <f>ROUND(R168*(R12)/100,2)</f>
        <v>0</v>
      </c>
      <c r="GL168">
        <f t="shared" si="188"/>
        <v>0</v>
      </c>
      <c r="GM168">
        <f t="shared" si="189"/>
        <v>40322.120000000003</v>
      </c>
      <c r="GN168">
        <f t="shared" si="190"/>
        <v>40322.120000000003</v>
      </c>
      <c r="GO168">
        <f t="shared" si="191"/>
        <v>0</v>
      </c>
      <c r="GP168">
        <f t="shared" si="192"/>
        <v>0</v>
      </c>
      <c r="GR168">
        <v>0</v>
      </c>
      <c r="GS168">
        <v>0</v>
      </c>
      <c r="GT168">
        <v>0</v>
      </c>
      <c r="GU168" t="s">
        <v>3</v>
      </c>
      <c r="GV168">
        <f t="shared" si="193"/>
        <v>0</v>
      </c>
      <c r="GW168">
        <v>1</v>
      </c>
      <c r="GX168">
        <f t="shared" si="194"/>
        <v>0</v>
      </c>
      <c r="HA168">
        <v>0</v>
      </c>
      <c r="HB168">
        <v>0</v>
      </c>
      <c r="IK168">
        <v>0</v>
      </c>
    </row>
    <row r="169" spans="1:245" x14ac:dyDescent="0.2">
      <c r="A169">
        <v>17</v>
      </c>
      <c r="B169">
        <v>1</v>
      </c>
      <c r="E169" t="s">
        <v>290</v>
      </c>
      <c r="F169" t="s">
        <v>249</v>
      </c>
      <c r="G169" t="s">
        <v>250</v>
      </c>
      <c r="H169" t="s">
        <v>245</v>
      </c>
      <c r="I169">
        <v>6.3101000000000003</v>
      </c>
      <c r="J169">
        <v>0</v>
      </c>
      <c r="O169">
        <f t="shared" si="161"/>
        <v>2558.1</v>
      </c>
      <c r="P169">
        <f t="shared" si="162"/>
        <v>0</v>
      </c>
      <c r="Q169">
        <f t="shared" si="163"/>
        <v>135.12</v>
      </c>
      <c r="R169">
        <f t="shared" si="164"/>
        <v>2.52</v>
      </c>
      <c r="S169">
        <f t="shared" si="165"/>
        <v>2422.98</v>
      </c>
      <c r="T169">
        <f t="shared" si="166"/>
        <v>0</v>
      </c>
      <c r="U169">
        <f t="shared" si="167"/>
        <v>12.771642400000001</v>
      </c>
      <c r="V169">
        <f t="shared" si="168"/>
        <v>0</v>
      </c>
      <c r="W169">
        <f t="shared" si="169"/>
        <v>0</v>
      </c>
      <c r="X169">
        <f t="shared" si="170"/>
        <v>2180.6799999999998</v>
      </c>
      <c r="Y169">
        <f t="shared" si="171"/>
        <v>1066.1099999999999</v>
      </c>
      <c r="AA169">
        <v>42145827</v>
      </c>
      <c r="AB169">
        <f t="shared" si="172"/>
        <v>36.799999999999997</v>
      </c>
      <c r="AC169">
        <f>ROUND(((ES169*4)),6)</f>
        <v>0</v>
      </c>
      <c r="AD169">
        <f>ROUND(((ET169*1.25*4)),6)</f>
        <v>16.100000000000001</v>
      </c>
      <c r="AE169">
        <f>ROUND(((EU169*1.25*4)),6)</f>
        <v>0.4</v>
      </c>
      <c r="AF169">
        <f>ROUND(((EV169*1.15*4)),6)</f>
        <v>20.7</v>
      </c>
      <c r="AG169">
        <f t="shared" si="174"/>
        <v>0</v>
      </c>
      <c r="AH169">
        <f>((EW169*1.15*4))</f>
        <v>2.024</v>
      </c>
      <c r="AI169">
        <f>((EX169*1.25*4))</f>
        <v>0</v>
      </c>
      <c r="AJ169">
        <f t="shared" si="175"/>
        <v>0</v>
      </c>
      <c r="AK169">
        <v>7.72</v>
      </c>
      <c r="AL169">
        <v>0</v>
      </c>
      <c r="AM169">
        <v>3.22</v>
      </c>
      <c r="AN169">
        <v>0.08</v>
      </c>
      <c r="AO169">
        <v>4.5</v>
      </c>
      <c r="AP169">
        <v>0</v>
      </c>
      <c r="AQ169">
        <v>0.44</v>
      </c>
      <c r="AR169">
        <v>0</v>
      </c>
      <c r="AS169">
        <v>0</v>
      </c>
      <c r="AT169">
        <v>90</v>
      </c>
      <c r="AU169">
        <v>44</v>
      </c>
      <c r="AV169">
        <v>1</v>
      </c>
      <c r="AW169">
        <v>1</v>
      </c>
      <c r="AZ169">
        <v>1</v>
      </c>
      <c r="BA169">
        <v>18.55</v>
      </c>
      <c r="BB169">
        <v>1.33</v>
      </c>
      <c r="BC169">
        <v>1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1</v>
      </c>
      <c r="BJ169" t="s">
        <v>251</v>
      </c>
      <c r="BM169">
        <v>89</v>
      </c>
      <c r="BN169">
        <v>7156650</v>
      </c>
      <c r="BO169" t="s">
        <v>249</v>
      </c>
      <c r="BP169">
        <v>1</v>
      </c>
      <c r="BQ169">
        <v>30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90</v>
      </c>
      <c r="CA169">
        <v>44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176"/>
        <v>2558.1</v>
      </c>
      <c r="CQ169">
        <f t="shared" si="177"/>
        <v>0</v>
      </c>
      <c r="CR169">
        <f t="shared" si="178"/>
        <v>21.413000000000004</v>
      </c>
      <c r="CS169">
        <f t="shared" si="179"/>
        <v>0.4</v>
      </c>
      <c r="CT169">
        <f t="shared" si="180"/>
        <v>383.98500000000001</v>
      </c>
      <c r="CU169">
        <f t="shared" si="181"/>
        <v>0</v>
      </c>
      <c r="CV169">
        <f t="shared" si="182"/>
        <v>2.024</v>
      </c>
      <c r="CW169">
        <f t="shared" si="183"/>
        <v>0</v>
      </c>
      <c r="CX169">
        <f t="shared" si="184"/>
        <v>0</v>
      </c>
      <c r="CY169">
        <f t="shared" si="185"/>
        <v>2180.6820000000002</v>
      </c>
      <c r="CZ169">
        <f t="shared" si="186"/>
        <v>1066.1112000000001</v>
      </c>
      <c r="DC169" t="s">
        <v>3</v>
      </c>
      <c r="DD169" t="s">
        <v>291</v>
      </c>
      <c r="DE169" t="s">
        <v>292</v>
      </c>
      <c r="DF169" t="s">
        <v>292</v>
      </c>
      <c r="DG169" t="s">
        <v>293</v>
      </c>
      <c r="DH169" t="s">
        <v>3</v>
      </c>
      <c r="DI169" t="s">
        <v>293</v>
      </c>
      <c r="DJ169" t="s">
        <v>292</v>
      </c>
      <c r="DK169" t="s">
        <v>3</v>
      </c>
      <c r="DL169" t="s">
        <v>3</v>
      </c>
      <c r="DM169" t="s">
        <v>3</v>
      </c>
      <c r="DN169">
        <v>104</v>
      </c>
      <c r="DO169">
        <v>70</v>
      </c>
      <c r="DP169">
        <v>1.0469999999999999</v>
      </c>
      <c r="DQ169">
        <v>1</v>
      </c>
      <c r="DU169">
        <v>1013</v>
      </c>
      <c r="DV169" t="s">
        <v>245</v>
      </c>
      <c r="DW169" t="s">
        <v>245</v>
      </c>
      <c r="DX169">
        <v>1</v>
      </c>
      <c r="EE169">
        <v>21987441</v>
      </c>
      <c r="EF169">
        <v>30</v>
      </c>
      <c r="EG169" t="s">
        <v>22</v>
      </c>
      <c r="EH169">
        <v>0</v>
      </c>
      <c r="EI169" t="s">
        <v>3</v>
      </c>
      <c r="EJ169">
        <v>1</v>
      </c>
      <c r="EK169">
        <v>89</v>
      </c>
      <c r="EL169" t="s">
        <v>218</v>
      </c>
      <c r="EM169" t="s">
        <v>219</v>
      </c>
      <c r="EO169" t="s">
        <v>3</v>
      </c>
      <c r="EQ169">
        <v>131072</v>
      </c>
      <c r="ER169">
        <v>7.72</v>
      </c>
      <c r="ES169">
        <v>0</v>
      </c>
      <c r="ET169">
        <v>3.22</v>
      </c>
      <c r="EU169">
        <v>0.08</v>
      </c>
      <c r="EV169">
        <v>4.5</v>
      </c>
      <c r="EW169">
        <v>0.44</v>
      </c>
      <c r="EX169">
        <v>0</v>
      </c>
      <c r="EY169">
        <v>0</v>
      </c>
      <c r="FQ169">
        <v>0</v>
      </c>
      <c r="FR169">
        <f t="shared" si="187"/>
        <v>0</v>
      </c>
      <c r="FS169">
        <v>0</v>
      </c>
      <c r="FX169">
        <v>104</v>
      </c>
      <c r="FY169">
        <v>70</v>
      </c>
      <c r="GA169" t="s">
        <v>3</v>
      </c>
      <c r="GD169">
        <v>0</v>
      </c>
      <c r="GF169">
        <v>1084930253</v>
      </c>
      <c r="GG169">
        <v>2</v>
      </c>
      <c r="GH169">
        <v>1</v>
      </c>
      <c r="GI169">
        <v>2</v>
      </c>
      <c r="GJ169">
        <v>0</v>
      </c>
      <c r="GK169">
        <f>ROUND(R169*(R12)/100,2)</f>
        <v>4.21</v>
      </c>
      <c r="GL169">
        <f t="shared" si="188"/>
        <v>0</v>
      </c>
      <c r="GM169">
        <f t="shared" si="189"/>
        <v>5809.1</v>
      </c>
      <c r="GN169">
        <f t="shared" si="190"/>
        <v>5809.1</v>
      </c>
      <c r="GO169">
        <f t="shared" si="191"/>
        <v>0</v>
      </c>
      <c r="GP169">
        <f t="shared" si="192"/>
        <v>0</v>
      </c>
      <c r="GR169">
        <v>0</v>
      </c>
      <c r="GS169">
        <v>0</v>
      </c>
      <c r="GT169">
        <v>0</v>
      </c>
      <c r="GU169" t="s">
        <v>3</v>
      </c>
      <c r="GV169">
        <f t="shared" si="193"/>
        <v>0</v>
      </c>
      <c r="GW169">
        <v>1</v>
      </c>
      <c r="GX169">
        <f t="shared" si="194"/>
        <v>0</v>
      </c>
      <c r="HA169">
        <v>0</v>
      </c>
      <c r="HB169">
        <v>0</v>
      </c>
      <c r="IK169">
        <v>0</v>
      </c>
    </row>
    <row r="170" spans="1:245" x14ac:dyDescent="0.2">
      <c r="A170">
        <v>18</v>
      </c>
      <c r="B170">
        <v>1</v>
      </c>
      <c r="E170" t="s">
        <v>294</v>
      </c>
      <c r="F170" t="s">
        <v>130</v>
      </c>
      <c r="G170" t="s">
        <v>131</v>
      </c>
      <c r="H170" t="s">
        <v>123</v>
      </c>
      <c r="I170">
        <f>I169*J170</f>
        <v>12.872604000000001</v>
      </c>
      <c r="J170">
        <v>2.04</v>
      </c>
      <c r="O170">
        <f t="shared" si="161"/>
        <v>40322.120000000003</v>
      </c>
      <c r="P170">
        <f t="shared" si="162"/>
        <v>40322.120000000003</v>
      </c>
      <c r="Q170">
        <f t="shared" si="163"/>
        <v>0</v>
      </c>
      <c r="R170">
        <f t="shared" si="164"/>
        <v>0</v>
      </c>
      <c r="S170">
        <f t="shared" si="165"/>
        <v>0</v>
      </c>
      <c r="T170">
        <f t="shared" si="166"/>
        <v>0</v>
      </c>
      <c r="U170">
        <f t="shared" si="167"/>
        <v>0</v>
      </c>
      <c r="V170">
        <f t="shared" si="168"/>
        <v>0</v>
      </c>
      <c r="W170">
        <f t="shared" si="169"/>
        <v>0</v>
      </c>
      <c r="X170">
        <f t="shared" si="170"/>
        <v>0</v>
      </c>
      <c r="Y170">
        <f t="shared" si="171"/>
        <v>0</v>
      </c>
      <c r="AA170">
        <v>42145827</v>
      </c>
      <c r="AB170">
        <f t="shared" si="172"/>
        <v>478.96</v>
      </c>
      <c r="AC170">
        <f>ROUND((ES170),6)</f>
        <v>478.96</v>
      </c>
      <c r="AD170">
        <f>ROUND((ET170),6)</f>
        <v>0</v>
      </c>
      <c r="AE170">
        <f>ROUND((EU170),6)</f>
        <v>0</v>
      </c>
      <c r="AF170">
        <f>ROUND((EV170),6)</f>
        <v>0</v>
      </c>
      <c r="AG170">
        <f t="shared" si="174"/>
        <v>0</v>
      </c>
      <c r="AH170">
        <f>(EW170)</f>
        <v>0</v>
      </c>
      <c r="AI170">
        <f>(EX170)</f>
        <v>0</v>
      </c>
      <c r="AJ170">
        <f t="shared" si="175"/>
        <v>0</v>
      </c>
      <c r="AK170">
        <v>478.96</v>
      </c>
      <c r="AL170">
        <v>478.96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1</v>
      </c>
      <c r="AW170">
        <v>1</v>
      </c>
      <c r="AZ170">
        <v>1</v>
      </c>
      <c r="BA170">
        <v>1</v>
      </c>
      <c r="BB170">
        <v>1</v>
      </c>
      <c r="BC170">
        <v>6.54</v>
      </c>
      <c r="BD170" t="s">
        <v>3</v>
      </c>
      <c r="BE170" t="s">
        <v>3</v>
      </c>
      <c r="BF170" t="s">
        <v>3</v>
      </c>
      <c r="BG170" t="s">
        <v>3</v>
      </c>
      <c r="BH170">
        <v>3</v>
      </c>
      <c r="BI170">
        <v>1</v>
      </c>
      <c r="BJ170" t="s">
        <v>132</v>
      </c>
      <c r="BM170">
        <v>89</v>
      </c>
      <c r="BN170">
        <v>7156650</v>
      </c>
      <c r="BO170" t="s">
        <v>130</v>
      </c>
      <c r="BP170">
        <v>1</v>
      </c>
      <c r="BQ170">
        <v>30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0</v>
      </c>
      <c r="CA170">
        <v>0</v>
      </c>
      <c r="CF170">
        <v>0</v>
      </c>
      <c r="CG170">
        <v>0</v>
      </c>
      <c r="CM170">
        <v>0</v>
      </c>
      <c r="CN170" t="s">
        <v>3</v>
      </c>
      <c r="CO170">
        <v>0</v>
      </c>
      <c r="CP170">
        <f t="shared" si="176"/>
        <v>40322.120000000003</v>
      </c>
      <c r="CQ170">
        <f t="shared" si="177"/>
        <v>3132.3984</v>
      </c>
      <c r="CR170">
        <f t="shared" si="178"/>
        <v>0</v>
      </c>
      <c r="CS170">
        <f t="shared" si="179"/>
        <v>0</v>
      </c>
      <c r="CT170">
        <f t="shared" si="180"/>
        <v>0</v>
      </c>
      <c r="CU170">
        <f t="shared" si="181"/>
        <v>0</v>
      </c>
      <c r="CV170">
        <f t="shared" si="182"/>
        <v>0</v>
      </c>
      <c r="CW170">
        <f t="shared" si="183"/>
        <v>0</v>
      </c>
      <c r="CX170">
        <f t="shared" si="184"/>
        <v>0</v>
      </c>
      <c r="CY170">
        <f t="shared" si="185"/>
        <v>0</v>
      </c>
      <c r="CZ170">
        <f t="shared" si="186"/>
        <v>0</v>
      </c>
      <c r="DC170" t="s">
        <v>3</v>
      </c>
      <c r="DD170" t="s">
        <v>3</v>
      </c>
      <c r="DE170" t="s">
        <v>3</v>
      </c>
      <c r="DF170" t="s">
        <v>3</v>
      </c>
      <c r="DG170" t="s">
        <v>3</v>
      </c>
      <c r="DH170" t="s">
        <v>3</v>
      </c>
      <c r="DI170" t="s">
        <v>3</v>
      </c>
      <c r="DJ170" t="s">
        <v>3</v>
      </c>
      <c r="DK170" t="s">
        <v>3</v>
      </c>
      <c r="DL170" t="s">
        <v>3</v>
      </c>
      <c r="DM170" t="s">
        <v>3</v>
      </c>
      <c r="DN170">
        <v>104</v>
      </c>
      <c r="DO170">
        <v>70</v>
      </c>
      <c r="DP170">
        <v>1.0469999999999999</v>
      </c>
      <c r="DQ170">
        <v>1</v>
      </c>
      <c r="DU170">
        <v>1007</v>
      </c>
      <c r="DV170" t="s">
        <v>123</v>
      </c>
      <c r="DW170" t="s">
        <v>123</v>
      </c>
      <c r="DX170">
        <v>1</v>
      </c>
      <c r="EE170">
        <v>21987441</v>
      </c>
      <c r="EF170">
        <v>30</v>
      </c>
      <c r="EG170" t="s">
        <v>22</v>
      </c>
      <c r="EH170">
        <v>0</v>
      </c>
      <c r="EI170" t="s">
        <v>3</v>
      </c>
      <c r="EJ170">
        <v>1</v>
      </c>
      <c r="EK170">
        <v>89</v>
      </c>
      <c r="EL170" t="s">
        <v>218</v>
      </c>
      <c r="EM170" t="s">
        <v>219</v>
      </c>
      <c r="EO170" t="s">
        <v>3</v>
      </c>
      <c r="EQ170">
        <v>0</v>
      </c>
      <c r="ER170">
        <v>478.96</v>
      </c>
      <c r="ES170">
        <v>478.96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187"/>
        <v>0</v>
      </c>
      <c r="FS170">
        <v>0</v>
      </c>
      <c r="FX170">
        <v>104</v>
      </c>
      <c r="FY170">
        <v>70</v>
      </c>
      <c r="GA170" t="s">
        <v>3</v>
      </c>
      <c r="GD170">
        <v>0</v>
      </c>
      <c r="GF170">
        <v>-1161195218</v>
      </c>
      <c r="GG170">
        <v>2</v>
      </c>
      <c r="GH170">
        <v>1</v>
      </c>
      <c r="GI170">
        <v>2</v>
      </c>
      <c r="GJ170">
        <v>0</v>
      </c>
      <c r="GK170">
        <f>ROUND(R170*(R12)/100,2)</f>
        <v>0</v>
      </c>
      <c r="GL170">
        <f t="shared" si="188"/>
        <v>0</v>
      </c>
      <c r="GM170">
        <f t="shared" si="189"/>
        <v>40322.120000000003</v>
      </c>
      <c r="GN170">
        <f t="shared" si="190"/>
        <v>40322.120000000003</v>
      </c>
      <c r="GO170">
        <f t="shared" si="191"/>
        <v>0</v>
      </c>
      <c r="GP170">
        <f t="shared" si="192"/>
        <v>0</v>
      </c>
      <c r="GR170">
        <v>0</v>
      </c>
      <c r="GS170">
        <v>0</v>
      </c>
      <c r="GT170">
        <v>0</v>
      </c>
      <c r="GU170" t="s">
        <v>3</v>
      </c>
      <c r="GV170">
        <f t="shared" si="193"/>
        <v>0</v>
      </c>
      <c r="GW170">
        <v>1</v>
      </c>
      <c r="GX170">
        <f t="shared" si="194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E171" t="s">
        <v>295</v>
      </c>
      <c r="F171" t="s">
        <v>254</v>
      </c>
      <c r="G171" t="s">
        <v>255</v>
      </c>
      <c r="H171" t="s">
        <v>256</v>
      </c>
      <c r="I171">
        <v>1.7667999999999999</v>
      </c>
      <c r="J171">
        <v>0</v>
      </c>
      <c r="O171">
        <f t="shared" si="161"/>
        <v>8081.75</v>
      </c>
      <c r="P171">
        <f t="shared" si="162"/>
        <v>2465.61</v>
      </c>
      <c r="Q171">
        <f t="shared" si="163"/>
        <v>540.02</v>
      </c>
      <c r="R171">
        <f t="shared" si="164"/>
        <v>16.28</v>
      </c>
      <c r="S171">
        <f t="shared" si="165"/>
        <v>5076.12</v>
      </c>
      <c r="T171">
        <f t="shared" si="166"/>
        <v>0</v>
      </c>
      <c r="U171">
        <f t="shared" si="167"/>
        <v>23.569111999999997</v>
      </c>
      <c r="V171">
        <f t="shared" si="168"/>
        <v>0</v>
      </c>
      <c r="W171">
        <f t="shared" si="169"/>
        <v>0</v>
      </c>
      <c r="X171">
        <f t="shared" si="170"/>
        <v>3654.81</v>
      </c>
      <c r="Y171">
        <f t="shared" si="171"/>
        <v>2233.4899999999998</v>
      </c>
      <c r="AA171">
        <v>42145827</v>
      </c>
      <c r="AB171">
        <f t="shared" si="172"/>
        <v>452.142</v>
      </c>
      <c r="AC171">
        <f t="shared" ref="AC171:AC176" si="195">ROUND((ES171),6)</f>
        <v>258.91000000000003</v>
      </c>
      <c r="AD171">
        <f>ROUND(((ET171*1.25)),6)</f>
        <v>38.35</v>
      </c>
      <c r="AE171">
        <f>ROUND(((EU171*1.25)),6)</f>
        <v>9.2125000000000004</v>
      </c>
      <c r="AF171">
        <f>ROUND(((EV171*1.15)),6)</f>
        <v>154.88200000000001</v>
      </c>
      <c r="AG171">
        <f t="shared" si="174"/>
        <v>0</v>
      </c>
      <c r="AH171">
        <f>((EW171*1.15))</f>
        <v>13.339999999999998</v>
      </c>
      <c r="AI171">
        <f>((EX171*1.25))</f>
        <v>0</v>
      </c>
      <c r="AJ171">
        <f t="shared" si="175"/>
        <v>0</v>
      </c>
      <c r="AK171">
        <v>424.27</v>
      </c>
      <c r="AL171">
        <v>258.91000000000003</v>
      </c>
      <c r="AM171">
        <v>30.68</v>
      </c>
      <c r="AN171">
        <v>7.37</v>
      </c>
      <c r="AO171">
        <v>134.68</v>
      </c>
      <c r="AP171">
        <v>0</v>
      </c>
      <c r="AQ171">
        <v>11.6</v>
      </c>
      <c r="AR171">
        <v>0</v>
      </c>
      <c r="AS171">
        <v>0</v>
      </c>
      <c r="AT171">
        <v>72</v>
      </c>
      <c r="AU171">
        <v>44</v>
      </c>
      <c r="AV171">
        <v>1</v>
      </c>
      <c r="AW171">
        <v>1</v>
      </c>
      <c r="AZ171">
        <v>1</v>
      </c>
      <c r="BA171">
        <v>18.55</v>
      </c>
      <c r="BB171">
        <v>7.97</v>
      </c>
      <c r="BC171">
        <v>5.39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1</v>
      </c>
      <c r="BJ171" t="s">
        <v>257</v>
      </c>
      <c r="BM171">
        <v>47</v>
      </c>
      <c r="BN171">
        <v>7156650</v>
      </c>
      <c r="BO171" t="s">
        <v>254</v>
      </c>
      <c r="BP171">
        <v>1</v>
      </c>
      <c r="BQ171">
        <v>30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72</v>
      </c>
      <c r="CA171">
        <v>44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176"/>
        <v>8081.75</v>
      </c>
      <c r="CQ171">
        <f t="shared" si="177"/>
        <v>1395.5249000000001</v>
      </c>
      <c r="CR171">
        <f t="shared" si="178"/>
        <v>305.64949999999999</v>
      </c>
      <c r="CS171">
        <f t="shared" si="179"/>
        <v>9.2125000000000004</v>
      </c>
      <c r="CT171">
        <f t="shared" si="180"/>
        <v>2873.0611000000004</v>
      </c>
      <c r="CU171">
        <f t="shared" si="181"/>
        <v>0</v>
      </c>
      <c r="CV171">
        <f t="shared" si="182"/>
        <v>13.339999999999998</v>
      </c>
      <c r="CW171">
        <f t="shared" si="183"/>
        <v>0</v>
      </c>
      <c r="CX171">
        <f t="shared" si="184"/>
        <v>0</v>
      </c>
      <c r="CY171">
        <f t="shared" si="185"/>
        <v>3654.8063999999999</v>
      </c>
      <c r="CZ171">
        <f t="shared" si="186"/>
        <v>2233.4928</v>
      </c>
      <c r="DC171" t="s">
        <v>3</v>
      </c>
      <c r="DD171" t="s">
        <v>3</v>
      </c>
      <c r="DE171" t="s">
        <v>11</v>
      </c>
      <c r="DF171" t="s">
        <v>11</v>
      </c>
      <c r="DG171" t="s">
        <v>12</v>
      </c>
      <c r="DH171" t="s">
        <v>3</v>
      </c>
      <c r="DI171" t="s">
        <v>12</v>
      </c>
      <c r="DJ171" t="s">
        <v>11</v>
      </c>
      <c r="DK171" t="s">
        <v>3</v>
      </c>
      <c r="DL171" t="s">
        <v>3</v>
      </c>
      <c r="DM171" t="s">
        <v>3</v>
      </c>
      <c r="DN171">
        <v>85</v>
      </c>
      <c r="DO171">
        <v>70</v>
      </c>
      <c r="DP171">
        <v>1.0469999999999999</v>
      </c>
      <c r="DQ171">
        <v>1.022</v>
      </c>
      <c r="DU171">
        <v>1013</v>
      </c>
      <c r="DV171" t="s">
        <v>256</v>
      </c>
      <c r="DW171" t="s">
        <v>256</v>
      </c>
      <c r="DX171">
        <v>1</v>
      </c>
      <c r="EE171">
        <v>21987399</v>
      </c>
      <c r="EF171">
        <v>30</v>
      </c>
      <c r="EG171" t="s">
        <v>22</v>
      </c>
      <c r="EH171">
        <v>0</v>
      </c>
      <c r="EI171" t="s">
        <v>3</v>
      </c>
      <c r="EJ171">
        <v>1</v>
      </c>
      <c r="EK171">
        <v>47</v>
      </c>
      <c r="EL171" t="s">
        <v>258</v>
      </c>
      <c r="EM171" t="s">
        <v>259</v>
      </c>
      <c r="EO171" t="s">
        <v>3</v>
      </c>
      <c r="EQ171">
        <v>131072</v>
      </c>
      <c r="ER171">
        <v>424.27</v>
      </c>
      <c r="ES171">
        <v>258.91000000000003</v>
      </c>
      <c r="ET171">
        <v>30.68</v>
      </c>
      <c r="EU171">
        <v>7.37</v>
      </c>
      <c r="EV171">
        <v>134.68</v>
      </c>
      <c r="EW171">
        <v>11.6</v>
      </c>
      <c r="EX171">
        <v>0</v>
      </c>
      <c r="EY171">
        <v>0</v>
      </c>
      <c r="FQ171">
        <v>0</v>
      </c>
      <c r="FR171">
        <f t="shared" si="187"/>
        <v>0</v>
      </c>
      <c r="FS171">
        <v>0</v>
      </c>
      <c r="FX171">
        <v>85</v>
      </c>
      <c r="FY171">
        <v>70</v>
      </c>
      <c r="GA171" t="s">
        <v>3</v>
      </c>
      <c r="GD171">
        <v>0</v>
      </c>
      <c r="GF171">
        <v>-1602621314</v>
      </c>
      <c r="GG171">
        <v>2</v>
      </c>
      <c r="GH171">
        <v>1</v>
      </c>
      <c r="GI171">
        <v>2</v>
      </c>
      <c r="GJ171">
        <v>0</v>
      </c>
      <c r="GK171">
        <f>ROUND(R171*(R12)/100,2)</f>
        <v>27.19</v>
      </c>
      <c r="GL171">
        <f t="shared" si="188"/>
        <v>0</v>
      </c>
      <c r="GM171">
        <f t="shared" si="189"/>
        <v>13997.24</v>
      </c>
      <c r="GN171">
        <f t="shared" si="190"/>
        <v>13997.24</v>
      </c>
      <c r="GO171">
        <f t="shared" si="191"/>
        <v>0</v>
      </c>
      <c r="GP171">
        <f t="shared" si="192"/>
        <v>0</v>
      </c>
      <c r="GR171">
        <v>0</v>
      </c>
      <c r="GS171">
        <v>0</v>
      </c>
      <c r="GT171">
        <v>0</v>
      </c>
      <c r="GU171" t="s">
        <v>3</v>
      </c>
      <c r="GV171">
        <f t="shared" si="193"/>
        <v>0</v>
      </c>
      <c r="GW171">
        <v>1</v>
      </c>
      <c r="GX171">
        <f t="shared" si="194"/>
        <v>0</v>
      </c>
      <c r="HA171">
        <v>0</v>
      </c>
      <c r="HB171">
        <v>0</v>
      </c>
      <c r="IK171">
        <v>0</v>
      </c>
    </row>
    <row r="172" spans="1:245" x14ac:dyDescent="0.2">
      <c r="A172">
        <v>18</v>
      </c>
      <c r="B172">
        <v>1</v>
      </c>
      <c r="E172" t="s">
        <v>296</v>
      </c>
      <c r="F172" t="s">
        <v>261</v>
      </c>
      <c r="G172" t="s">
        <v>262</v>
      </c>
      <c r="H172" t="s">
        <v>39</v>
      </c>
      <c r="I172">
        <f>I171*J172</f>
        <v>1.7667999999999999</v>
      </c>
      <c r="J172">
        <v>1</v>
      </c>
      <c r="O172">
        <f t="shared" si="161"/>
        <v>53999.16</v>
      </c>
      <c r="P172">
        <f t="shared" si="162"/>
        <v>53999.16</v>
      </c>
      <c r="Q172">
        <f t="shared" si="163"/>
        <v>0</v>
      </c>
      <c r="R172">
        <f t="shared" si="164"/>
        <v>0</v>
      </c>
      <c r="S172">
        <f t="shared" si="165"/>
        <v>0</v>
      </c>
      <c r="T172">
        <f t="shared" si="166"/>
        <v>0</v>
      </c>
      <c r="U172">
        <f t="shared" si="167"/>
        <v>0</v>
      </c>
      <c r="V172">
        <f t="shared" si="168"/>
        <v>0</v>
      </c>
      <c r="W172">
        <f t="shared" si="169"/>
        <v>0</v>
      </c>
      <c r="X172">
        <f t="shared" si="170"/>
        <v>0</v>
      </c>
      <c r="Y172">
        <f t="shared" si="171"/>
        <v>0</v>
      </c>
      <c r="AA172">
        <v>42145827</v>
      </c>
      <c r="AB172">
        <f t="shared" si="172"/>
        <v>9733.52</v>
      </c>
      <c r="AC172">
        <f t="shared" si="195"/>
        <v>9733.52</v>
      </c>
      <c r="AD172">
        <f>ROUND((ET172),6)</f>
        <v>0</v>
      </c>
      <c r="AE172">
        <f>ROUND((EU172),6)</f>
        <v>0</v>
      </c>
      <c r="AF172">
        <f>ROUND((EV172),6)</f>
        <v>0</v>
      </c>
      <c r="AG172">
        <f t="shared" si="174"/>
        <v>0</v>
      </c>
      <c r="AH172">
        <f>(EW172)</f>
        <v>0</v>
      </c>
      <c r="AI172">
        <f>(EX172)</f>
        <v>0</v>
      </c>
      <c r="AJ172">
        <f t="shared" si="175"/>
        <v>0</v>
      </c>
      <c r="AK172">
        <v>9733.52</v>
      </c>
      <c r="AL172">
        <v>9733.52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1</v>
      </c>
      <c r="AW172">
        <v>1</v>
      </c>
      <c r="AZ172">
        <v>1</v>
      </c>
      <c r="BA172">
        <v>1</v>
      </c>
      <c r="BB172">
        <v>1</v>
      </c>
      <c r="BC172">
        <v>3.14</v>
      </c>
      <c r="BD172" t="s">
        <v>3</v>
      </c>
      <c r="BE172" t="s">
        <v>3</v>
      </c>
      <c r="BF172" t="s">
        <v>3</v>
      </c>
      <c r="BG172" t="s">
        <v>3</v>
      </c>
      <c r="BH172">
        <v>3</v>
      </c>
      <c r="BI172">
        <v>1</v>
      </c>
      <c r="BJ172" t="s">
        <v>263</v>
      </c>
      <c r="BM172">
        <v>47</v>
      </c>
      <c r="BN172">
        <v>7156650</v>
      </c>
      <c r="BO172" t="s">
        <v>261</v>
      </c>
      <c r="BP172">
        <v>1</v>
      </c>
      <c r="BQ172">
        <v>30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3</v>
      </c>
      <c r="BZ172">
        <v>0</v>
      </c>
      <c r="CA172">
        <v>0</v>
      </c>
      <c r="CF172">
        <v>0</v>
      </c>
      <c r="CG172">
        <v>0</v>
      </c>
      <c r="CM172">
        <v>0</v>
      </c>
      <c r="CN172" t="s">
        <v>3</v>
      </c>
      <c r="CO172">
        <v>0</v>
      </c>
      <c r="CP172">
        <f t="shared" si="176"/>
        <v>53999.16</v>
      </c>
      <c r="CQ172">
        <f t="shared" si="177"/>
        <v>30563.252800000002</v>
      </c>
      <c r="CR172">
        <f t="shared" si="178"/>
        <v>0</v>
      </c>
      <c r="CS172">
        <f t="shared" si="179"/>
        <v>0</v>
      </c>
      <c r="CT172">
        <f t="shared" si="180"/>
        <v>0</v>
      </c>
      <c r="CU172">
        <f t="shared" si="181"/>
        <v>0</v>
      </c>
      <c r="CV172">
        <f t="shared" si="182"/>
        <v>0</v>
      </c>
      <c r="CW172">
        <f t="shared" si="183"/>
        <v>0</v>
      </c>
      <c r="CX172">
        <f t="shared" si="184"/>
        <v>0</v>
      </c>
      <c r="CY172">
        <f t="shared" si="185"/>
        <v>0</v>
      </c>
      <c r="CZ172">
        <f t="shared" si="186"/>
        <v>0</v>
      </c>
      <c r="DC172" t="s">
        <v>3</v>
      </c>
      <c r="DD172" t="s">
        <v>3</v>
      </c>
      <c r="DE172" t="s">
        <v>3</v>
      </c>
      <c r="DF172" t="s">
        <v>3</v>
      </c>
      <c r="DG172" t="s">
        <v>3</v>
      </c>
      <c r="DH172" t="s">
        <v>3</v>
      </c>
      <c r="DI172" t="s">
        <v>3</v>
      </c>
      <c r="DJ172" t="s">
        <v>3</v>
      </c>
      <c r="DK172" t="s">
        <v>3</v>
      </c>
      <c r="DL172" t="s">
        <v>3</v>
      </c>
      <c r="DM172" t="s">
        <v>3</v>
      </c>
      <c r="DN172">
        <v>85</v>
      </c>
      <c r="DO172">
        <v>70</v>
      </c>
      <c r="DP172">
        <v>1.0469999999999999</v>
      </c>
      <c r="DQ172">
        <v>1.022</v>
      </c>
      <c r="DU172">
        <v>1009</v>
      </c>
      <c r="DV172" t="s">
        <v>39</v>
      </c>
      <c r="DW172" t="s">
        <v>39</v>
      </c>
      <c r="DX172">
        <v>1000</v>
      </c>
      <c r="EE172">
        <v>21987399</v>
      </c>
      <c r="EF172">
        <v>30</v>
      </c>
      <c r="EG172" t="s">
        <v>22</v>
      </c>
      <c r="EH172">
        <v>0</v>
      </c>
      <c r="EI172" t="s">
        <v>3</v>
      </c>
      <c r="EJ172">
        <v>1</v>
      </c>
      <c r="EK172">
        <v>47</v>
      </c>
      <c r="EL172" t="s">
        <v>258</v>
      </c>
      <c r="EM172" t="s">
        <v>259</v>
      </c>
      <c r="EO172" t="s">
        <v>3</v>
      </c>
      <c r="EQ172">
        <v>0</v>
      </c>
      <c r="ER172">
        <v>9733.52</v>
      </c>
      <c r="ES172">
        <v>9733.52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87"/>
        <v>0</v>
      </c>
      <c r="FS172">
        <v>0</v>
      </c>
      <c r="FX172">
        <v>85</v>
      </c>
      <c r="FY172">
        <v>70</v>
      </c>
      <c r="GA172" t="s">
        <v>3</v>
      </c>
      <c r="GD172">
        <v>0</v>
      </c>
      <c r="GF172">
        <v>1257461976</v>
      </c>
      <c r="GG172">
        <v>2</v>
      </c>
      <c r="GH172">
        <v>1</v>
      </c>
      <c r="GI172">
        <v>2</v>
      </c>
      <c r="GJ172">
        <v>0</v>
      </c>
      <c r="GK172">
        <f>ROUND(R172*(R12)/100,2)</f>
        <v>0</v>
      </c>
      <c r="GL172">
        <f t="shared" si="188"/>
        <v>0</v>
      </c>
      <c r="GM172">
        <f t="shared" si="189"/>
        <v>53999.16</v>
      </c>
      <c r="GN172">
        <f t="shared" si="190"/>
        <v>53999.16</v>
      </c>
      <c r="GO172">
        <f t="shared" si="191"/>
        <v>0</v>
      </c>
      <c r="GP172">
        <f t="shared" si="192"/>
        <v>0</v>
      </c>
      <c r="GR172">
        <v>0</v>
      </c>
      <c r="GS172">
        <v>0</v>
      </c>
      <c r="GT172">
        <v>0</v>
      </c>
      <c r="GU172" t="s">
        <v>3</v>
      </c>
      <c r="GV172">
        <f t="shared" si="193"/>
        <v>0</v>
      </c>
      <c r="GW172">
        <v>1</v>
      </c>
      <c r="GX172">
        <f t="shared" si="194"/>
        <v>0</v>
      </c>
      <c r="HA172">
        <v>0</v>
      </c>
      <c r="HB172">
        <v>0</v>
      </c>
      <c r="IK172">
        <v>0</v>
      </c>
    </row>
    <row r="173" spans="1:245" x14ac:dyDescent="0.2">
      <c r="A173">
        <v>17</v>
      </c>
      <c r="B173">
        <v>1</v>
      </c>
      <c r="E173" t="s">
        <v>297</v>
      </c>
      <c r="F173" t="s">
        <v>265</v>
      </c>
      <c r="G173" t="s">
        <v>266</v>
      </c>
      <c r="H173" t="s">
        <v>267</v>
      </c>
      <c r="I173">
        <v>6.3101000000000003</v>
      </c>
      <c r="J173">
        <v>0</v>
      </c>
      <c r="O173">
        <f t="shared" si="161"/>
        <v>147604.16</v>
      </c>
      <c r="P173">
        <f t="shared" si="162"/>
        <v>6711.84</v>
      </c>
      <c r="Q173">
        <f t="shared" si="163"/>
        <v>8034.74</v>
      </c>
      <c r="R173">
        <f t="shared" si="164"/>
        <v>98.67</v>
      </c>
      <c r="S173">
        <f t="shared" si="165"/>
        <v>132857.57999999999</v>
      </c>
      <c r="T173">
        <f t="shared" si="166"/>
        <v>0</v>
      </c>
      <c r="U173">
        <f t="shared" si="167"/>
        <v>610.13618919999999</v>
      </c>
      <c r="V173">
        <f t="shared" si="168"/>
        <v>0</v>
      </c>
      <c r="W173">
        <f t="shared" si="169"/>
        <v>0</v>
      </c>
      <c r="X173">
        <f t="shared" si="170"/>
        <v>119571.82</v>
      </c>
      <c r="Y173">
        <f t="shared" si="171"/>
        <v>58457.34</v>
      </c>
      <c r="AA173">
        <v>42145827</v>
      </c>
      <c r="AB173">
        <f t="shared" si="172"/>
        <v>1959.5195000000001</v>
      </c>
      <c r="AC173">
        <f t="shared" si="195"/>
        <v>699.78</v>
      </c>
      <c r="AD173">
        <f>ROUND(((ET173*1.25)),6)</f>
        <v>124.71250000000001</v>
      </c>
      <c r="AE173">
        <f>ROUND(((EU173*1.25)),6)</f>
        <v>15.637499999999999</v>
      </c>
      <c r="AF173">
        <f>ROUND(((EV173*1.15)),6)</f>
        <v>1135.027</v>
      </c>
      <c r="AG173">
        <f t="shared" si="174"/>
        <v>0</v>
      </c>
      <c r="AH173">
        <f>((EW173*1.15))</f>
        <v>96.691999999999993</v>
      </c>
      <c r="AI173">
        <f>((EX173*1.25))</f>
        <v>0</v>
      </c>
      <c r="AJ173">
        <f t="shared" si="175"/>
        <v>0</v>
      </c>
      <c r="AK173">
        <v>1786.53</v>
      </c>
      <c r="AL173">
        <v>699.78</v>
      </c>
      <c r="AM173">
        <v>99.77</v>
      </c>
      <c r="AN173">
        <v>12.51</v>
      </c>
      <c r="AO173">
        <v>986.98</v>
      </c>
      <c r="AP173">
        <v>0</v>
      </c>
      <c r="AQ173">
        <v>84.08</v>
      </c>
      <c r="AR173">
        <v>0</v>
      </c>
      <c r="AS173">
        <v>0</v>
      </c>
      <c r="AT173">
        <v>90</v>
      </c>
      <c r="AU173">
        <v>44</v>
      </c>
      <c r="AV173">
        <v>1</v>
      </c>
      <c r="AW173">
        <v>1</v>
      </c>
      <c r="AZ173">
        <v>1</v>
      </c>
      <c r="BA173">
        <v>18.55</v>
      </c>
      <c r="BB173">
        <v>10.210000000000001</v>
      </c>
      <c r="BC173">
        <v>1.52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268</v>
      </c>
      <c r="BM173">
        <v>92</v>
      </c>
      <c r="BN173">
        <v>7156650</v>
      </c>
      <c r="BO173" t="s">
        <v>265</v>
      </c>
      <c r="BP173">
        <v>1</v>
      </c>
      <c r="BQ173">
        <v>30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90</v>
      </c>
      <c r="CA173">
        <v>44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176"/>
        <v>147604.15999999997</v>
      </c>
      <c r="CQ173">
        <f t="shared" si="177"/>
        <v>1063.6656</v>
      </c>
      <c r="CR173">
        <f t="shared" si="178"/>
        <v>1273.3146250000002</v>
      </c>
      <c r="CS173">
        <f t="shared" si="179"/>
        <v>15.637499999999999</v>
      </c>
      <c r="CT173">
        <f t="shared" si="180"/>
        <v>21054.75085</v>
      </c>
      <c r="CU173">
        <f t="shared" si="181"/>
        <v>0</v>
      </c>
      <c r="CV173">
        <f t="shared" si="182"/>
        <v>96.691999999999993</v>
      </c>
      <c r="CW173">
        <f t="shared" si="183"/>
        <v>0</v>
      </c>
      <c r="CX173">
        <f t="shared" si="184"/>
        <v>0</v>
      </c>
      <c r="CY173">
        <f t="shared" si="185"/>
        <v>119571.82199999999</v>
      </c>
      <c r="CZ173">
        <f t="shared" si="186"/>
        <v>58457.335199999994</v>
      </c>
      <c r="DC173" t="s">
        <v>3</v>
      </c>
      <c r="DD173" t="s">
        <v>3</v>
      </c>
      <c r="DE173" t="s">
        <v>11</v>
      </c>
      <c r="DF173" t="s">
        <v>11</v>
      </c>
      <c r="DG173" t="s">
        <v>12</v>
      </c>
      <c r="DH173" t="s">
        <v>3</v>
      </c>
      <c r="DI173" t="s">
        <v>12</v>
      </c>
      <c r="DJ173" t="s">
        <v>11</v>
      </c>
      <c r="DK173" t="s">
        <v>3</v>
      </c>
      <c r="DL173" t="s">
        <v>3</v>
      </c>
      <c r="DM173" t="s">
        <v>3</v>
      </c>
      <c r="DN173">
        <v>104</v>
      </c>
      <c r="DO173">
        <v>70</v>
      </c>
      <c r="DP173">
        <v>1.0469999999999999</v>
      </c>
      <c r="DQ173">
        <v>1</v>
      </c>
      <c r="DU173">
        <v>1013</v>
      </c>
      <c r="DV173" t="s">
        <v>267</v>
      </c>
      <c r="DW173" t="s">
        <v>267</v>
      </c>
      <c r="DX173">
        <v>1</v>
      </c>
      <c r="EE173">
        <v>21987444</v>
      </c>
      <c r="EF173">
        <v>30</v>
      </c>
      <c r="EG173" t="s">
        <v>22</v>
      </c>
      <c r="EH173">
        <v>0</v>
      </c>
      <c r="EI173" t="s">
        <v>3</v>
      </c>
      <c r="EJ173">
        <v>1</v>
      </c>
      <c r="EK173">
        <v>92</v>
      </c>
      <c r="EL173" t="s">
        <v>269</v>
      </c>
      <c r="EM173" t="s">
        <v>270</v>
      </c>
      <c r="EO173" t="s">
        <v>3</v>
      </c>
      <c r="EQ173">
        <v>131072</v>
      </c>
      <c r="ER173">
        <v>1786.53</v>
      </c>
      <c r="ES173">
        <v>699.78</v>
      </c>
      <c r="ET173">
        <v>99.77</v>
      </c>
      <c r="EU173">
        <v>12.51</v>
      </c>
      <c r="EV173">
        <v>986.98</v>
      </c>
      <c r="EW173">
        <v>84.08</v>
      </c>
      <c r="EX173">
        <v>0</v>
      </c>
      <c r="EY173">
        <v>0</v>
      </c>
      <c r="FQ173">
        <v>0</v>
      </c>
      <c r="FR173">
        <f t="shared" si="187"/>
        <v>0</v>
      </c>
      <c r="FS173">
        <v>0</v>
      </c>
      <c r="FX173">
        <v>104</v>
      </c>
      <c r="FY173">
        <v>70</v>
      </c>
      <c r="GA173" t="s">
        <v>3</v>
      </c>
      <c r="GD173">
        <v>0</v>
      </c>
      <c r="GF173">
        <v>1813605207</v>
      </c>
      <c r="GG173">
        <v>2</v>
      </c>
      <c r="GH173">
        <v>1</v>
      </c>
      <c r="GI173">
        <v>2</v>
      </c>
      <c r="GJ173">
        <v>0</v>
      </c>
      <c r="GK173">
        <f>ROUND(R173*(R12)/100,2)</f>
        <v>164.78</v>
      </c>
      <c r="GL173">
        <f t="shared" si="188"/>
        <v>0</v>
      </c>
      <c r="GM173">
        <f t="shared" si="189"/>
        <v>325798.09999999998</v>
      </c>
      <c r="GN173">
        <f t="shared" si="190"/>
        <v>325798.09999999998</v>
      </c>
      <c r="GO173">
        <f t="shared" si="191"/>
        <v>0</v>
      </c>
      <c r="GP173">
        <f t="shared" si="192"/>
        <v>0</v>
      </c>
      <c r="GR173">
        <v>0</v>
      </c>
      <c r="GS173">
        <v>0</v>
      </c>
      <c r="GT173">
        <v>0</v>
      </c>
      <c r="GU173" t="s">
        <v>3</v>
      </c>
      <c r="GV173">
        <f t="shared" si="193"/>
        <v>0</v>
      </c>
      <c r="GW173">
        <v>1</v>
      </c>
      <c r="GX173">
        <f t="shared" si="194"/>
        <v>0</v>
      </c>
      <c r="HA173">
        <v>0</v>
      </c>
      <c r="HB173">
        <v>0</v>
      </c>
      <c r="IK173">
        <v>0</v>
      </c>
    </row>
    <row r="174" spans="1:245" x14ac:dyDescent="0.2">
      <c r="A174">
        <v>18</v>
      </c>
      <c r="B174">
        <v>1</v>
      </c>
      <c r="E174" t="s">
        <v>298</v>
      </c>
      <c r="F174" t="s">
        <v>272</v>
      </c>
      <c r="G174" t="s">
        <v>273</v>
      </c>
      <c r="H174" t="s">
        <v>39</v>
      </c>
      <c r="I174">
        <f>I173*J174</f>
        <v>0.3155</v>
      </c>
      <c r="J174">
        <v>4.999920761953059E-2</v>
      </c>
      <c r="O174">
        <f t="shared" si="161"/>
        <v>8201.2800000000007</v>
      </c>
      <c r="P174">
        <f t="shared" si="162"/>
        <v>8201.2800000000007</v>
      </c>
      <c r="Q174">
        <f t="shared" si="163"/>
        <v>0</v>
      </c>
      <c r="R174">
        <f t="shared" si="164"/>
        <v>0</v>
      </c>
      <c r="S174">
        <f t="shared" si="165"/>
        <v>0</v>
      </c>
      <c r="T174">
        <f t="shared" si="166"/>
        <v>0</v>
      </c>
      <c r="U174">
        <f t="shared" si="167"/>
        <v>0</v>
      </c>
      <c r="V174">
        <f t="shared" si="168"/>
        <v>0</v>
      </c>
      <c r="W174">
        <f t="shared" si="169"/>
        <v>0</v>
      </c>
      <c r="X174">
        <f t="shared" si="170"/>
        <v>0</v>
      </c>
      <c r="Y174">
        <f t="shared" si="171"/>
        <v>0</v>
      </c>
      <c r="AA174">
        <v>42145827</v>
      </c>
      <c r="AB174">
        <f t="shared" si="172"/>
        <v>27362.67</v>
      </c>
      <c r="AC174">
        <f t="shared" si="195"/>
        <v>27362.67</v>
      </c>
      <c r="AD174">
        <f t="shared" ref="AD174:AF176" si="196">ROUND((ET174),6)</f>
        <v>0</v>
      </c>
      <c r="AE174">
        <f t="shared" si="196"/>
        <v>0</v>
      </c>
      <c r="AF174">
        <f t="shared" si="196"/>
        <v>0</v>
      </c>
      <c r="AG174">
        <f t="shared" si="174"/>
        <v>0</v>
      </c>
      <c r="AH174">
        <f t="shared" ref="AH174:AI176" si="197">(EW174)</f>
        <v>0</v>
      </c>
      <c r="AI174">
        <f t="shared" si="197"/>
        <v>0</v>
      </c>
      <c r="AJ174">
        <f t="shared" si="175"/>
        <v>0</v>
      </c>
      <c r="AK174">
        <v>27362.67</v>
      </c>
      <c r="AL174">
        <v>27362.67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1</v>
      </c>
      <c r="AW174">
        <v>1</v>
      </c>
      <c r="AZ174">
        <v>1</v>
      </c>
      <c r="BA174">
        <v>1</v>
      </c>
      <c r="BB174">
        <v>1</v>
      </c>
      <c r="BC174">
        <v>0.95</v>
      </c>
      <c r="BD174" t="s">
        <v>3</v>
      </c>
      <c r="BE174" t="s">
        <v>3</v>
      </c>
      <c r="BF174" t="s">
        <v>3</v>
      </c>
      <c r="BG174" t="s">
        <v>3</v>
      </c>
      <c r="BH174">
        <v>3</v>
      </c>
      <c r="BI174">
        <v>1</v>
      </c>
      <c r="BJ174" t="s">
        <v>274</v>
      </c>
      <c r="BM174">
        <v>92</v>
      </c>
      <c r="BN174">
        <v>7156650</v>
      </c>
      <c r="BO174" t="s">
        <v>272</v>
      </c>
      <c r="BP174">
        <v>1</v>
      </c>
      <c r="BQ174">
        <v>30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0</v>
      </c>
      <c r="CA174">
        <v>0</v>
      </c>
      <c r="CF174">
        <v>0</v>
      </c>
      <c r="CG174">
        <v>0</v>
      </c>
      <c r="CM174">
        <v>0</v>
      </c>
      <c r="CN174" t="s">
        <v>3</v>
      </c>
      <c r="CO174">
        <v>0</v>
      </c>
      <c r="CP174">
        <f t="shared" si="176"/>
        <v>8201.2800000000007</v>
      </c>
      <c r="CQ174">
        <f t="shared" si="177"/>
        <v>25994.536499999998</v>
      </c>
      <c r="CR174">
        <f t="shared" si="178"/>
        <v>0</v>
      </c>
      <c r="CS174">
        <f t="shared" si="179"/>
        <v>0</v>
      </c>
      <c r="CT174">
        <f t="shared" si="180"/>
        <v>0</v>
      </c>
      <c r="CU174">
        <f t="shared" si="181"/>
        <v>0</v>
      </c>
      <c r="CV174">
        <f t="shared" si="182"/>
        <v>0</v>
      </c>
      <c r="CW174">
        <f t="shared" si="183"/>
        <v>0</v>
      </c>
      <c r="CX174">
        <f t="shared" si="184"/>
        <v>0</v>
      </c>
      <c r="CY174">
        <f t="shared" si="185"/>
        <v>0</v>
      </c>
      <c r="CZ174">
        <f t="shared" si="186"/>
        <v>0</v>
      </c>
      <c r="DC174" t="s">
        <v>3</v>
      </c>
      <c r="DD174" t="s">
        <v>3</v>
      </c>
      <c r="DE174" t="s">
        <v>3</v>
      </c>
      <c r="DF174" t="s">
        <v>3</v>
      </c>
      <c r="DG174" t="s">
        <v>3</v>
      </c>
      <c r="DH174" t="s">
        <v>3</v>
      </c>
      <c r="DI174" t="s">
        <v>3</v>
      </c>
      <c r="DJ174" t="s">
        <v>3</v>
      </c>
      <c r="DK174" t="s">
        <v>3</v>
      </c>
      <c r="DL174" t="s">
        <v>3</v>
      </c>
      <c r="DM174" t="s">
        <v>3</v>
      </c>
      <c r="DN174">
        <v>104</v>
      </c>
      <c r="DO174">
        <v>70</v>
      </c>
      <c r="DP174">
        <v>1.0469999999999999</v>
      </c>
      <c r="DQ174">
        <v>1</v>
      </c>
      <c r="DU174">
        <v>1009</v>
      </c>
      <c r="DV174" t="s">
        <v>39</v>
      </c>
      <c r="DW174" t="s">
        <v>39</v>
      </c>
      <c r="DX174">
        <v>1000</v>
      </c>
      <c r="EE174">
        <v>21987444</v>
      </c>
      <c r="EF174">
        <v>30</v>
      </c>
      <c r="EG174" t="s">
        <v>22</v>
      </c>
      <c r="EH174">
        <v>0</v>
      </c>
      <c r="EI174" t="s">
        <v>3</v>
      </c>
      <c r="EJ174">
        <v>1</v>
      </c>
      <c r="EK174">
        <v>92</v>
      </c>
      <c r="EL174" t="s">
        <v>269</v>
      </c>
      <c r="EM174" t="s">
        <v>270</v>
      </c>
      <c r="EO174" t="s">
        <v>3</v>
      </c>
      <c r="EQ174">
        <v>0</v>
      </c>
      <c r="ER174">
        <v>27362.67</v>
      </c>
      <c r="ES174">
        <v>27362.67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87"/>
        <v>0</v>
      </c>
      <c r="FS174">
        <v>0</v>
      </c>
      <c r="FX174">
        <v>104</v>
      </c>
      <c r="FY174">
        <v>70</v>
      </c>
      <c r="GA174" t="s">
        <v>3</v>
      </c>
      <c r="GD174">
        <v>0</v>
      </c>
      <c r="GF174">
        <v>1389983172</v>
      </c>
      <c r="GG174">
        <v>2</v>
      </c>
      <c r="GH174">
        <v>1</v>
      </c>
      <c r="GI174">
        <v>2</v>
      </c>
      <c r="GJ174">
        <v>0</v>
      </c>
      <c r="GK174">
        <f>ROUND(R174*(R12)/100,2)</f>
        <v>0</v>
      </c>
      <c r="GL174">
        <f t="shared" si="188"/>
        <v>0</v>
      </c>
      <c r="GM174">
        <f t="shared" si="189"/>
        <v>8201.2800000000007</v>
      </c>
      <c r="GN174">
        <f t="shared" si="190"/>
        <v>8201.2800000000007</v>
      </c>
      <c r="GO174">
        <f t="shared" si="191"/>
        <v>0</v>
      </c>
      <c r="GP174">
        <f t="shared" si="192"/>
        <v>0</v>
      </c>
      <c r="GR174">
        <v>0</v>
      </c>
      <c r="GS174">
        <v>0</v>
      </c>
      <c r="GT174">
        <v>0</v>
      </c>
      <c r="GU174" t="s">
        <v>3</v>
      </c>
      <c r="GV174">
        <f t="shared" si="193"/>
        <v>0</v>
      </c>
      <c r="GW174">
        <v>1</v>
      </c>
      <c r="GX174">
        <f t="shared" si="194"/>
        <v>0</v>
      </c>
      <c r="HA174">
        <v>0</v>
      </c>
      <c r="HB174">
        <v>0</v>
      </c>
      <c r="IK174">
        <v>0</v>
      </c>
    </row>
    <row r="175" spans="1:245" x14ac:dyDescent="0.2">
      <c r="A175">
        <v>18</v>
      </c>
      <c r="B175">
        <v>1</v>
      </c>
      <c r="E175" t="s">
        <v>299</v>
      </c>
      <c r="F175" t="s">
        <v>163</v>
      </c>
      <c r="G175" t="s">
        <v>164</v>
      </c>
      <c r="H175" t="s">
        <v>39</v>
      </c>
      <c r="I175">
        <f>I173*J175</f>
        <v>2.9657469999999999</v>
      </c>
      <c r="J175">
        <v>0.47</v>
      </c>
      <c r="O175">
        <f t="shared" si="161"/>
        <v>44038.86</v>
      </c>
      <c r="P175">
        <f t="shared" si="162"/>
        <v>44038.86</v>
      </c>
      <c r="Q175">
        <f t="shared" si="163"/>
        <v>0</v>
      </c>
      <c r="R175">
        <f t="shared" si="164"/>
        <v>0</v>
      </c>
      <c r="S175">
        <f t="shared" si="165"/>
        <v>0</v>
      </c>
      <c r="T175">
        <f t="shared" si="166"/>
        <v>0</v>
      </c>
      <c r="U175">
        <f t="shared" si="167"/>
        <v>0</v>
      </c>
      <c r="V175">
        <f t="shared" si="168"/>
        <v>0</v>
      </c>
      <c r="W175">
        <f t="shared" si="169"/>
        <v>0</v>
      </c>
      <c r="X175">
        <f t="shared" si="170"/>
        <v>0</v>
      </c>
      <c r="Y175">
        <f t="shared" si="171"/>
        <v>0</v>
      </c>
      <c r="AA175">
        <v>42145827</v>
      </c>
      <c r="AB175">
        <f t="shared" si="172"/>
        <v>3374.81</v>
      </c>
      <c r="AC175">
        <f t="shared" si="195"/>
        <v>3374.81</v>
      </c>
      <c r="AD175">
        <f t="shared" si="196"/>
        <v>0</v>
      </c>
      <c r="AE175">
        <f t="shared" si="196"/>
        <v>0</v>
      </c>
      <c r="AF175">
        <f t="shared" si="196"/>
        <v>0</v>
      </c>
      <c r="AG175">
        <f t="shared" si="174"/>
        <v>0</v>
      </c>
      <c r="AH175">
        <f t="shared" si="197"/>
        <v>0</v>
      </c>
      <c r="AI175">
        <f t="shared" si="197"/>
        <v>0</v>
      </c>
      <c r="AJ175">
        <f t="shared" si="175"/>
        <v>0</v>
      </c>
      <c r="AK175">
        <v>3374.81</v>
      </c>
      <c r="AL175">
        <v>3374.81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1</v>
      </c>
      <c r="AW175">
        <v>1</v>
      </c>
      <c r="AZ175">
        <v>1</v>
      </c>
      <c r="BA175">
        <v>1</v>
      </c>
      <c r="BB175">
        <v>1</v>
      </c>
      <c r="BC175">
        <v>4.4000000000000004</v>
      </c>
      <c r="BD175" t="s">
        <v>3</v>
      </c>
      <c r="BE175" t="s">
        <v>3</v>
      </c>
      <c r="BF175" t="s">
        <v>3</v>
      </c>
      <c r="BG175" t="s">
        <v>3</v>
      </c>
      <c r="BH175">
        <v>3</v>
      </c>
      <c r="BI175">
        <v>1</v>
      </c>
      <c r="BJ175" t="s">
        <v>165</v>
      </c>
      <c r="BM175">
        <v>92</v>
      </c>
      <c r="BN175">
        <v>7156650</v>
      </c>
      <c r="BO175" t="s">
        <v>163</v>
      </c>
      <c r="BP175">
        <v>1</v>
      </c>
      <c r="BQ175">
        <v>30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0</v>
      </c>
      <c r="CA175">
        <v>0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176"/>
        <v>44038.86</v>
      </c>
      <c r="CQ175">
        <f t="shared" si="177"/>
        <v>14849.164000000001</v>
      </c>
      <c r="CR175">
        <f t="shared" si="178"/>
        <v>0</v>
      </c>
      <c r="CS175">
        <f t="shared" si="179"/>
        <v>0</v>
      </c>
      <c r="CT175">
        <f t="shared" si="180"/>
        <v>0</v>
      </c>
      <c r="CU175">
        <f t="shared" si="181"/>
        <v>0</v>
      </c>
      <c r="CV175">
        <f t="shared" si="182"/>
        <v>0</v>
      </c>
      <c r="CW175">
        <f t="shared" si="183"/>
        <v>0</v>
      </c>
      <c r="CX175">
        <f t="shared" si="184"/>
        <v>0</v>
      </c>
      <c r="CY175">
        <f t="shared" si="185"/>
        <v>0</v>
      </c>
      <c r="CZ175">
        <f t="shared" si="186"/>
        <v>0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104</v>
      </c>
      <c r="DO175">
        <v>70</v>
      </c>
      <c r="DP175">
        <v>1.0469999999999999</v>
      </c>
      <c r="DQ175">
        <v>1</v>
      </c>
      <c r="DU175">
        <v>1009</v>
      </c>
      <c r="DV175" t="s">
        <v>39</v>
      </c>
      <c r="DW175" t="s">
        <v>39</v>
      </c>
      <c r="DX175">
        <v>1000</v>
      </c>
      <c r="EE175">
        <v>21987444</v>
      </c>
      <c r="EF175">
        <v>30</v>
      </c>
      <c r="EG175" t="s">
        <v>22</v>
      </c>
      <c r="EH175">
        <v>0</v>
      </c>
      <c r="EI175" t="s">
        <v>3</v>
      </c>
      <c r="EJ175">
        <v>1</v>
      </c>
      <c r="EK175">
        <v>92</v>
      </c>
      <c r="EL175" t="s">
        <v>269</v>
      </c>
      <c r="EM175" t="s">
        <v>270</v>
      </c>
      <c r="EO175" t="s">
        <v>3</v>
      </c>
      <c r="EQ175">
        <v>0</v>
      </c>
      <c r="ER175">
        <v>3374.81</v>
      </c>
      <c r="ES175">
        <v>3374.81</v>
      </c>
      <c r="ET175">
        <v>0</v>
      </c>
      <c r="EU175">
        <v>0</v>
      </c>
      <c r="EV175">
        <v>0</v>
      </c>
      <c r="EW175">
        <v>0</v>
      </c>
      <c r="EX175">
        <v>0</v>
      </c>
      <c r="FQ175">
        <v>0</v>
      </c>
      <c r="FR175">
        <f t="shared" si="187"/>
        <v>0</v>
      </c>
      <c r="FS175">
        <v>0</v>
      </c>
      <c r="FX175">
        <v>104</v>
      </c>
      <c r="FY175">
        <v>70</v>
      </c>
      <c r="GA175" t="s">
        <v>3</v>
      </c>
      <c r="GD175">
        <v>0</v>
      </c>
      <c r="GF175">
        <v>1724304728</v>
      </c>
      <c r="GG175">
        <v>2</v>
      </c>
      <c r="GH175">
        <v>1</v>
      </c>
      <c r="GI175">
        <v>2</v>
      </c>
      <c r="GJ175">
        <v>0</v>
      </c>
      <c r="GK175">
        <f>ROUND(R175*(R12)/100,2)</f>
        <v>0</v>
      </c>
      <c r="GL175">
        <f t="shared" si="188"/>
        <v>0</v>
      </c>
      <c r="GM175">
        <f t="shared" si="189"/>
        <v>44038.86</v>
      </c>
      <c r="GN175">
        <f t="shared" si="190"/>
        <v>44038.86</v>
      </c>
      <c r="GO175">
        <f t="shared" si="191"/>
        <v>0</v>
      </c>
      <c r="GP175">
        <f t="shared" si="192"/>
        <v>0</v>
      </c>
      <c r="GR175">
        <v>0</v>
      </c>
      <c r="GS175">
        <v>0</v>
      </c>
      <c r="GT175">
        <v>0</v>
      </c>
      <c r="GU175" t="s">
        <v>3</v>
      </c>
      <c r="GV175">
        <f t="shared" si="193"/>
        <v>0</v>
      </c>
      <c r="GW175">
        <v>1</v>
      </c>
      <c r="GX175">
        <f t="shared" si="194"/>
        <v>0</v>
      </c>
      <c r="HA175">
        <v>0</v>
      </c>
      <c r="HB175">
        <v>0</v>
      </c>
      <c r="IK175">
        <v>0</v>
      </c>
    </row>
    <row r="176" spans="1:245" x14ac:dyDescent="0.2">
      <c r="A176">
        <v>18</v>
      </c>
      <c r="B176">
        <v>1</v>
      </c>
      <c r="E176" t="s">
        <v>300</v>
      </c>
      <c r="F176" t="s">
        <v>277</v>
      </c>
      <c r="G176" t="s">
        <v>278</v>
      </c>
      <c r="H176" t="s">
        <v>28</v>
      </c>
      <c r="I176">
        <f>I173*J176</f>
        <v>643.63019999999995</v>
      </c>
      <c r="J176">
        <v>101.99999999999999</v>
      </c>
      <c r="O176">
        <f t="shared" si="161"/>
        <v>259413.61</v>
      </c>
      <c r="P176">
        <f t="shared" si="162"/>
        <v>259413.61</v>
      </c>
      <c r="Q176">
        <f t="shared" si="163"/>
        <v>0</v>
      </c>
      <c r="R176">
        <f t="shared" si="164"/>
        <v>0</v>
      </c>
      <c r="S176">
        <f t="shared" si="165"/>
        <v>0</v>
      </c>
      <c r="T176">
        <f t="shared" si="166"/>
        <v>0</v>
      </c>
      <c r="U176">
        <f t="shared" si="167"/>
        <v>0</v>
      </c>
      <c r="V176">
        <f t="shared" si="168"/>
        <v>0</v>
      </c>
      <c r="W176">
        <f t="shared" si="169"/>
        <v>0</v>
      </c>
      <c r="X176">
        <f t="shared" si="170"/>
        <v>0</v>
      </c>
      <c r="Y176">
        <f t="shared" si="171"/>
        <v>0</v>
      </c>
      <c r="AA176">
        <v>42145827</v>
      </c>
      <c r="AB176">
        <f t="shared" si="172"/>
        <v>92.02</v>
      </c>
      <c r="AC176">
        <f t="shared" si="195"/>
        <v>92.02</v>
      </c>
      <c r="AD176">
        <f t="shared" si="196"/>
        <v>0</v>
      </c>
      <c r="AE176">
        <f t="shared" si="196"/>
        <v>0</v>
      </c>
      <c r="AF176">
        <f t="shared" si="196"/>
        <v>0</v>
      </c>
      <c r="AG176">
        <f t="shared" si="174"/>
        <v>0</v>
      </c>
      <c r="AH176">
        <f t="shared" si="197"/>
        <v>0</v>
      </c>
      <c r="AI176">
        <f t="shared" si="197"/>
        <v>0</v>
      </c>
      <c r="AJ176">
        <f t="shared" si="175"/>
        <v>0</v>
      </c>
      <c r="AK176">
        <v>92.02</v>
      </c>
      <c r="AL176">
        <v>92.02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1</v>
      </c>
      <c r="AW176">
        <v>1</v>
      </c>
      <c r="AZ176">
        <v>1</v>
      </c>
      <c r="BA176">
        <v>1</v>
      </c>
      <c r="BB176">
        <v>1</v>
      </c>
      <c r="BC176">
        <v>4.38</v>
      </c>
      <c r="BD176" t="s">
        <v>3</v>
      </c>
      <c r="BE176" t="s">
        <v>3</v>
      </c>
      <c r="BF176" t="s">
        <v>3</v>
      </c>
      <c r="BG176" t="s">
        <v>3</v>
      </c>
      <c r="BH176">
        <v>3</v>
      </c>
      <c r="BI176">
        <v>1</v>
      </c>
      <c r="BJ176" t="s">
        <v>279</v>
      </c>
      <c r="BM176">
        <v>92</v>
      </c>
      <c r="BN176">
        <v>7156650</v>
      </c>
      <c r="BO176" t="s">
        <v>277</v>
      </c>
      <c r="BP176">
        <v>1</v>
      </c>
      <c r="BQ176">
        <v>30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0</v>
      </c>
      <c r="CA176">
        <v>0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76"/>
        <v>259413.61</v>
      </c>
      <c r="CQ176">
        <f t="shared" si="177"/>
        <v>403.04759999999999</v>
      </c>
      <c r="CR176">
        <f t="shared" si="178"/>
        <v>0</v>
      </c>
      <c r="CS176">
        <f t="shared" si="179"/>
        <v>0</v>
      </c>
      <c r="CT176">
        <f t="shared" si="180"/>
        <v>0</v>
      </c>
      <c r="CU176">
        <f t="shared" si="181"/>
        <v>0</v>
      </c>
      <c r="CV176">
        <f t="shared" si="182"/>
        <v>0</v>
      </c>
      <c r="CW176">
        <f t="shared" si="183"/>
        <v>0</v>
      </c>
      <c r="CX176">
        <f t="shared" si="184"/>
        <v>0</v>
      </c>
      <c r="CY176">
        <f t="shared" si="185"/>
        <v>0</v>
      </c>
      <c r="CZ176">
        <f t="shared" si="186"/>
        <v>0</v>
      </c>
      <c r="DC176" t="s">
        <v>3</v>
      </c>
      <c r="DD176" t="s">
        <v>3</v>
      </c>
      <c r="DE176" t="s">
        <v>3</v>
      </c>
      <c r="DF176" t="s">
        <v>3</v>
      </c>
      <c r="DG176" t="s">
        <v>3</v>
      </c>
      <c r="DH176" t="s">
        <v>3</v>
      </c>
      <c r="DI176" t="s">
        <v>3</v>
      </c>
      <c r="DJ176" t="s">
        <v>3</v>
      </c>
      <c r="DK176" t="s">
        <v>3</v>
      </c>
      <c r="DL176" t="s">
        <v>3</v>
      </c>
      <c r="DM176" t="s">
        <v>3</v>
      </c>
      <c r="DN176">
        <v>104</v>
      </c>
      <c r="DO176">
        <v>70</v>
      </c>
      <c r="DP176">
        <v>1.0469999999999999</v>
      </c>
      <c r="DQ176">
        <v>1</v>
      </c>
      <c r="DU176">
        <v>1005</v>
      </c>
      <c r="DV176" t="s">
        <v>28</v>
      </c>
      <c r="DW176" t="s">
        <v>28</v>
      </c>
      <c r="DX176">
        <v>1</v>
      </c>
      <c r="EE176">
        <v>21987444</v>
      </c>
      <c r="EF176">
        <v>30</v>
      </c>
      <c r="EG176" t="s">
        <v>22</v>
      </c>
      <c r="EH176">
        <v>0</v>
      </c>
      <c r="EI176" t="s">
        <v>3</v>
      </c>
      <c r="EJ176">
        <v>1</v>
      </c>
      <c r="EK176">
        <v>92</v>
      </c>
      <c r="EL176" t="s">
        <v>269</v>
      </c>
      <c r="EM176" t="s">
        <v>270</v>
      </c>
      <c r="EO176" t="s">
        <v>3</v>
      </c>
      <c r="EQ176">
        <v>0</v>
      </c>
      <c r="ER176">
        <v>92.02</v>
      </c>
      <c r="ES176">
        <v>92.02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87"/>
        <v>0</v>
      </c>
      <c r="FS176">
        <v>0</v>
      </c>
      <c r="FX176">
        <v>104</v>
      </c>
      <c r="FY176">
        <v>70</v>
      </c>
      <c r="GA176" t="s">
        <v>3</v>
      </c>
      <c r="GD176">
        <v>0</v>
      </c>
      <c r="GF176">
        <v>1213652254</v>
      </c>
      <c r="GG176">
        <v>2</v>
      </c>
      <c r="GH176">
        <v>1</v>
      </c>
      <c r="GI176">
        <v>2</v>
      </c>
      <c r="GJ176">
        <v>0</v>
      </c>
      <c r="GK176">
        <f>ROUND(R176*(R12)/100,2)</f>
        <v>0</v>
      </c>
      <c r="GL176">
        <f t="shared" si="188"/>
        <v>0</v>
      </c>
      <c r="GM176">
        <f t="shared" si="189"/>
        <v>259413.61</v>
      </c>
      <c r="GN176">
        <f t="shared" si="190"/>
        <v>259413.61</v>
      </c>
      <c r="GO176">
        <f t="shared" si="191"/>
        <v>0</v>
      </c>
      <c r="GP176">
        <f t="shared" si="192"/>
        <v>0</v>
      </c>
      <c r="GR176">
        <v>0</v>
      </c>
      <c r="GS176">
        <v>0</v>
      </c>
      <c r="GT176">
        <v>0</v>
      </c>
      <c r="GU176" t="s">
        <v>3</v>
      </c>
      <c r="GV176">
        <f t="shared" si="193"/>
        <v>0</v>
      </c>
      <c r="GW176">
        <v>1</v>
      </c>
      <c r="GX176">
        <f t="shared" si="194"/>
        <v>0</v>
      </c>
      <c r="HA176">
        <v>0</v>
      </c>
      <c r="HB176">
        <v>0</v>
      </c>
      <c r="IK176">
        <v>0</v>
      </c>
    </row>
    <row r="177" spans="1:245" x14ac:dyDescent="0.2">
      <c r="A177">
        <v>19</v>
      </c>
      <c r="B177">
        <v>1</v>
      </c>
      <c r="F177" t="s">
        <v>3</v>
      </c>
      <c r="G177" t="s">
        <v>280</v>
      </c>
      <c r="H177" t="s">
        <v>3</v>
      </c>
      <c r="AA177">
        <v>1</v>
      </c>
      <c r="IK177">
        <v>0</v>
      </c>
    </row>
    <row r="178" spans="1:245" x14ac:dyDescent="0.2">
      <c r="A178">
        <v>17</v>
      </c>
      <c r="B178">
        <v>1</v>
      </c>
      <c r="E178" t="s">
        <v>301</v>
      </c>
      <c r="F178" t="s">
        <v>214</v>
      </c>
      <c r="G178" t="s">
        <v>215</v>
      </c>
      <c r="H178" t="s">
        <v>216</v>
      </c>
      <c r="I178">
        <v>7.1580000000000004</v>
      </c>
      <c r="J178">
        <v>0</v>
      </c>
      <c r="O178">
        <f t="shared" ref="O178:O197" si="198">ROUND(CP178,2)</f>
        <v>14108.58</v>
      </c>
      <c r="P178">
        <f t="shared" ref="P178:P197" si="199">ROUND(CQ178*I178,2)</f>
        <v>4836.0600000000004</v>
      </c>
      <c r="Q178">
        <f t="shared" ref="Q178:Q197" si="200">ROUND(CR178*I178,2)</f>
        <v>2830.19</v>
      </c>
      <c r="R178">
        <f t="shared" ref="R178:R197" si="201">ROUND(CS178*I178,2)</f>
        <v>80.53</v>
      </c>
      <c r="S178">
        <f t="shared" ref="S178:S197" si="202">ROUND(CT178*I178,2)</f>
        <v>6442.33</v>
      </c>
      <c r="T178">
        <f t="shared" ref="T178:T197" si="203">ROUND(CU178*I178,2)</f>
        <v>0</v>
      </c>
      <c r="U178">
        <f t="shared" ref="U178:U197" si="204">CV178*I178</f>
        <v>33.009116999999996</v>
      </c>
      <c r="V178">
        <f t="shared" ref="V178:V197" si="205">CW178*I178</f>
        <v>0</v>
      </c>
      <c r="W178">
        <f t="shared" ref="W178:W197" si="206">ROUND(CX178*I178,2)</f>
        <v>0</v>
      </c>
      <c r="X178">
        <f t="shared" ref="X178:X197" si="207">ROUND(CY178,2)</f>
        <v>5798.1</v>
      </c>
      <c r="Y178">
        <f t="shared" ref="Y178:Y197" si="208">ROUND(CZ178,2)</f>
        <v>2834.63</v>
      </c>
      <c r="AA178">
        <v>42145827</v>
      </c>
      <c r="AB178">
        <f t="shared" ref="AB178:AB197" si="209">ROUND((AC178+AD178+AF178),6)</f>
        <v>209.77099999999999</v>
      </c>
      <c r="AC178">
        <f t="shared" ref="AC178:AC184" si="210">ROUND((ES178),6)</f>
        <v>115.49</v>
      </c>
      <c r="AD178">
        <f>ROUND(((ET178*1.25)),6)</f>
        <v>45.762500000000003</v>
      </c>
      <c r="AE178">
        <f>ROUND(((EU178*1.25)),6)</f>
        <v>11.25</v>
      </c>
      <c r="AF178">
        <f>ROUND(((EV178*1.15)),6)</f>
        <v>48.518500000000003</v>
      </c>
      <c r="AG178">
        <f t="shared" ref="AG178:AG197" si="211">ROUND((AP178),6)</f>
        <v>0</v>
      </c>
      <c r="AH178">
        <f>((EW178*1.15))</f>
        <v>4.6114999999999995</v>
      </c>
      <c r="AI178">
        <f>((EX178*1.25))</f>
        <v>0</v>
      </c>
      <c r="AJ178">
        <f t="shared" ref="AJ178:AJ197" si="212">ROUND((AS178),6)</f>
        <v>0</v>
      </c>
      <c r="AK178">
        <v>194.29</v>
      </c>
      <c r="AL178">
        <v>115.49</v>
      </c>
      <c r="AM178">
        <v>36.61</v>
      </c>
      <c r="AN178">
        <v>9</v>
      </c>
      <c r="AO178">
        <v>42.19</v>
      </c>
      <c r="AP178">
        <v>0</v>
      </c>
      <c r="AQ178">
        <v>4.01</v>
      </c>
      <c r="AR178">
        <v>0</v>
      </c>
      <c r="AS178">
        <v>0</v>
      </c>
      <c r="AT178">
        <v>90</v>
      </c>
      <c r="AU178">
        <v>44</v>
      </c>
      <c r="AV178">
        <v>1</v>
      </c>
      <c r="AW178">
        <v>1</v>
      </c>
      <c r="AZ178">
        <v>1</v>
      </c>
      <c r="BA178">
        <v>18.55</v>
      </c>
      <c r="BB178">
        <v>8.64</v>
      </c>
      <c r="BC178">
        <v>5.85</v>
      </c>
      <c r="BD178" t="s">
        <v>3</v>
      </c>
      <c r="BE178" t="s">
        <v>3</v>
      </c>
      <c r="BF178" t="s">
        <v>3</v>
      </c>
      <c r="BG178" t="s">
        <v>3</v>
      </c>
      <c r="BH178">
        <v>0</v>
      </c>
      <c r="BI178">
        <v>1</v>
      </c>
      <c r="BJ178" t="s">
        <v>217</v>
      </c>
      <c r="BM178">
        <v>89</v>
      </c>
      <c r="BN178">
        <v>7156650</v>
      </c>
      <c r="BO178" t="s">
        <v>214</v>
      </c>
      <c r="BP178">
        <v>1</v>
      </c>
      <c r="BQ178">
        <v>30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90</v>
      </c>
      <c r="CA178">
        <v>44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ref="CP178:CP197" si="213">(P178+Q178+S178)</f>
        <v>14108.58</v>
      </c>
      <c r="CQ178">
        <f t="shared" ref="CQ178:CQ197" si="214">(AC178*BC178*AW178)</f>
        <v>675.61649999999997</v>
      </c>
      <c r="CR178">
        <f t="shared" ref="CR178:CR197" si="215">(AD178*BB178*AV178)</f>
        <v>395.38800000000003</v>
      </c>
      <c r="CS178">
        <f t="shared" ref="CS178:CS197" si="216">(AE178*BS178*AV178)</f>
        <v>11.25</v>
      </c>
      <c r="CT178">
        <f t="shared" ref="CT178:CT197" si="217">(AF178*BA178*AV178)</f>
        <v>900.01817500000004</v>
      </c>
      <c r="CU178">
        <f t="shared" ref="CU178:CU197" si="218">AG178</f>
        <v>0</v>
      </c>
      <c r="CV178">
        <f t="shared" ref="CV178:CV197" si="219">(AH178*AV178)</f>
        <v>4.6114999999999995</v>
      </c>
      <c r="CW178">
        <f t="shared" ref="CW178:CW197" si="220">AI178</f>
        <v>0</v>
      </c>
      <c r="CX178">
        <f t="shared" ref="CX178:CX197" si="221">AJ178</f>
        <v>0</v>
      </c>
      <c r="CY178">
        <f t="shared" ref="CY178:CY197" si="222">S178*(BZ178/100)</f>
        <v>5798.0969999999998</v>
      </c>
      <c r="CZ178">
        <f t="shared" ref="CZ178:CZ197" si="223">S178*(CA178/100)</f>
        <v>2834.6251999999999</v>
      </c>
      <c r="DC178" t="s">
        <v>3</v>
      </c>
      <c r="DD178" t="s">
        <v>3</v>
      </c>
      <c r="DE178" t="s">
        <v>11</v>
      </c>
      <c r="DF178" t="s">
        <v>11</v>
      </c>
      <c r="DG178" t="s">
        <v>12</v>
      </c>
      <c r="DH178" t="s">
        <v>3</v>
      </c>
      <c r="DI178" t="s">
        <v>12</v>
      </c>
      <c r="DJ178" t="s">
        <v>11</v>
      </c>
      <c r="DK178" t="s">
        <v>3</v>
      </c>
      <c r="DL178" t="s">
        <v>3</v>
      </c>
      <c r="DM178" t="s">
        <v>3</v>
      </c>
      <c r="DN178">
        <v>104</v>
      </c>
      <c r="DO178">
        <v>70</v>
      </c>
      <c r="DP178">
        <v>1.0469999999999999</v>
      </c>
      <c r="DQ178">
        <v>1</v>
      </c>
      <c r="DU178">
        <v>1013</v>
      </c>
      <c r="DV178" t="s">
        <v>216</v>
      </c>
      <c r="DW178" t="s">
        <v>216</v>
      </c>
      <c r="DX178">
        <v>1</v>
      </c>
      <c r="EE178">
        <v>21987441</v>
      </c>
      <c r="EF178">
        <v>30</v>
      </c>
      <c r="EG178" t="s">
        <v>22</v>
      </c>
      <c r="EH178">
        <v>0</v>
      </c>
      <c r="EI178" t="s">
        <v>3</v>
      </c>
      <c r="EJ178">
        <v>1</v>
      </c>
      <c r="EK178">
        <v>89</v>
      </c>
      <c r="EL178" t="s">
        <v>218</v>
      </c>
      <c r="EM178" t="s">
        <v>219</v>
      </c>
      <c r="EO178" t="s">
        <v>3</v>
      </c>
      <c r="EQ178">
        <v>131072</v>
      </c>
      <c r="ER178">
        <v>194.29</v>
      </c>
      <c r="ES178">
        <v>115.49</v>
      </c>
      <c r="ET178">
        <v>36.61</v>
      </c>
      <c r="EU178">
        <v>9</v>
      </c>
      <c r="EV178">
        <v>42.19</v>
      </c>
      <c r="EW178">
        <v>4.01</v>
      </c>
      <c r="EX178">
        <v>0</v>
      </c>
      <c r="EY178">
        <v>0</v>
      </c>
      <c r="FQ178">
        <v>0</v>
      </c>
      <c r="FR178">
        <f t="shared" ref="FR178:FR197" si="224">ROUND(IF(AND(BH178=3,BI178=3),P178,0),2)</f>
        <v>0</v>
      </c>
      <c r="FS178">
        <v>0</v>
      </c>
      <c r="FX178">
        <v>104</v>
      </c>
      <c r="FY178">
        <v>70</v>
      </c>
      <c r="GA178" t="s">
        <v>3</v>
      </c>
      <c r="GD178">
        <v>0</v>
      </c>
      <c r="GF178">
        <v>1619046502</v>
      </c>
      <c r="GG178">
        <v>2</v>
      </c>
      <c r="GH178">
        <v>1</v>
      </c>
      <c r="GI178">
        <v>2</v>
      </c>
      <c r="GJ178">
        <v>0</v>
      </c>
      <c r="GK178">
        <f>ROUND(R178*(R12)/100,2)</f>
        <v>134.49</v>
      </c>
      <c r="GL178">
        <f t="shared" ref="GL178:GL197" si="225">ROUND(IF(AND(BH178=3,BI178=3,FS178&lt;&gt;0),P178,0),2)</f>
        <v>0</v>
      </c>
      <c r="GM178">
        <f t="shared" ref="GM178:GM197" si="226">ROUND(O178+X178+Y178+GK178,2)+GX178</f>
        <v>22875.8</v>
      </c>
      <c r="GN178">
        <f t="shared" ref="GN178:GN197" si="227">IF(OR(BI178=0,BI178=1),ROUND(O178+X178+Y178+GK178,2),0)</f>
        <v>22875.8</v>
      </c>
      <c r="GO178">
        <f t="shared" ref="GO178:GO197" si="228">IF(BI178=2,ROUND(O178+X178+Y178+GK178,2),0)</f>
        <v>0</v>
      </c>
      <c r="GP178">
        <f t="shared" ref="GP178:GP197" si="229">IF(BI178=4,ROUND(O178+X178+Y178+GK178,2)+GX178,0)</f>
        <v>0</v>
      </c>
      <c r="GR178">
        <v>0</v>
      </c>
      <c r="GS178">
        <v>0</v>
      </c>
      <c r="GT178">
        <v>0</v>
      </c>
      <c r="GU178" t="s">
        <v>3</v>
      </c>
      <c r="GV178">
        <f t="shared" ref="GV178:GV197" si="230">ROUND(GT178,6)</f>
        <v>0</v>
      </c>
      <c r="GW178">
        <v>1</v>
      </c>
      <c r="GX178">
        <f t="shared" ref="GX178:GX197" si="231">ROUND(GV178*GW178*I178,2)</f>
        <v>0</v>
      </c>
      <c r="HA178">
        <v>0</v>
      </c>
      <c r="HB178">
        <v>0</v>
      </c>
      <c r="IK178">
        <v>0</v>
      </c>
    </row>
    <row r="179" spans="1:245" x14ac:dyDescent="0.2">
      <c r="A179">
        <v>17</v>
      </c>
      <c r="B179">
        <v>1</v>
      </c>
      <c r="E179" t="s">
        <v>302</v>
      </c>
      <c r="F179" t="s">
        <v>221</v>
      </c>
      <c r="G179" t="s">
        <v>222</v>
      </c>
      <c r="H179" t="s">
        <v>216</v>
      </c>
      <c r="I179">
        <v>16.106000000000002</v>
      </c>
      <c r="J179">
        <v>0</v>
      </c>
      <c r="O179">
        <f t="shared" si="198"/>
        <v>133698.19</v>
      </c>
      <c r="P179">
        <f t="shared" si="199"/>
        <v>37552.21</v>
      </c>
      <c r="Q179">
        <f t="shared" si="200"/>
        <v>8013.95</v>
      </c>
      <c r="R179">
        <f t="shared" si="201"/>
        <v>199.31</v>
      </c>
      <c r="S179">
        <f t="shared" si="202"/>
        <v>88132.03</v>
      </c>
      <c r="T179">
        <f t="shared" si="203"/>
        <v>0</v>
      </c>
      <c r="U179">
        <f t="shared" si="204"/>
        <v>371.17887599999995</v>
      </c>
      <c r="V179">
        <f t="shared" si="205"/>
        <v>0</v>
      </c>
      <c r="W179">
        <f t="shared" si="206"/>
        <v>0</v>
      </c>
      <c r="X179">
        <f t="shared" si="207"/>
        <v>67861.66</v>
      </c>
      <c r="Y179">
        <f t="shared" si="208"/>
        <v>38778.089999999997</v>
      </c>
      <c r="AA179">
        <v>42145827</v>
      </c>
      <c r="AB179">
        <f t="shared" si="209"/>
        <v>993.91399999999999</v>
      </c>
      <c r="AC179">
        <f t="shared" si="210"/>
        <v>637.04</v>
      </c>
      <c r="AD179">
        <f>ROUND(((ET179*1.25)),6)</f>
        <v>61.887500000000003</v>
      </c>
      <c r="AE179">
        <f>ROUND(((EU179*1.25)),6)</f>
        <v>12.375</v>
      </c>
      <c r="AF179">
        <f>ROUND(((EV179*1.15)),6)</f>
        <v>294.98649999999998</v>
      </c>
      <c r="AG179">
        <f t="shared" si="211"/>
        <v>0</v>
      </c>
      <c r="AH179">
        <f>((EW179*1.15))</f>
        <v>23.045999999999996</v>
      </c>
      <c r="AI179">
        <f>((EX179*1.25))</f>
        <v>0</v>
      </c>
      <c r="AJ179">
        <f t="shared" si="212"/>
        <v>0</v>
      </c>
      <c r="AK179">
        <v>943.06</v>
      </c>
      <c r="AL179">
        <v>637.04</v>
      </c>
      <c r="AM179">
        <v>49.51</v>
      </c>
      <c r="AN179">
        <v>9.9</v>
      </c>
      <c r="AO179">
        <v>256.51</v>
      </c>
      <c r="AP179">
        <v>0</v>
      </c>
      <c r="AQ179">
        <v>20.04</v>
      </c>
      <c r="AR179">
        <v>0</v>
      </c>
      <c r="AS179">
        <v>0</v>
      </c>
      <c r="AT179">
        <v>77</v>
      </c>
      <c r="AU179">
        <v>44</v>
      </c>
      <c r="AV179">
        <v>1</v>
      </c>
      <c r="AW179">
        <v>1</v>
      </c>
      <c r="AZ179">
        <v>1</v>
      </c>
      <c r="BA179">
        <v>18.55</v>
      </c>
      <c r="BB179">
        <v>8.0399999999999991</v>
      </c>
      <c r="BC179">
        <v>3.66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1</v>
      </c>
      <c r="BJ179" t="s">
        <v>223</v>
      </c>
      <c r="BM179">
        <v>143</v>
      </c>
      <c r="BN179">
        <v>7156650</v>
      </c>
      <c r="BO179" t="s">
        <v>221</v>
      </c>
      <c r="BP179">
        <v>1</v>
      </c>
      <c r="BQ179">
        <v>30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77</v>
      </c>
      <c r="CA179">
        <v>44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213"/>
        <v>133698.19</v>
      </c>
      <c r="CQ179">
        <f t="shared" si="214"/>
        <v>2331.5664000000002</v>
      </c>
      <c r="CR179">
        <f t="shared" si="215"/>
        <v>497.57549999999998</v>
      </c>
      <c r="CS179">
        <f t="shared" si="216"/>
        <v>12.375</v>
      </c>
      <c r="CT179">
        <f t="shared" si="217"/>
        <v>5471.9995749999998</v>
      </c>
      <c r="CU179">
        <f t="shared" si="218"/>
        <v>0</v>
      </c>
      <c r="CV179">
        <f t="shared" si="219"/>
        <v>23.045999999999996</v>
      </c>
      <c r="CW179">
        <f t="shared" si="220"/>
        <v>0</v>
      </c>
      <c r="CX179">
        <f t="shared" si="221"/>
        <v>0</v>
      </c>
      <c r="CY179">
        <f t="shared" si="222"/>
        <v>67861.663100000005</v>
      </c>
      <c r="CZ179">
        <f t="shared" si="223"/>
        <v>38778.093200000003</v>
      </c>
      <c r="DC179" t="s">
        <v>3</v>
      </c>
      <c r="DD179" t="s">
        <v>3</v>
      </c>
      <c r="DE179" t="s">
        <v>11</v>
      </c>
      <c r="DF179" t="s">
        <v>11</v>
      </c>
      <c r="DG179" t="s">
        <v>12</v>
      </c>
      <c r="DH179" t="s">
        <v>3</v>
      </c>
      <c r="DI179" t="s">
        <v>12</v>
      </c>
      <c r="DJ179" t="s">
        <v>11</v>
      </c>
      <c r="DK179" t="s">
        <v>3</v>
      </c>
      <c r="DL179" t="s">
        <v>3</v>
      </c>
      <c r="DM179" t="s">
        <v>3</v>
      </c>
      <c r="DN179">
        <v>91</v>
      </c>
      <c r="DO179">
        <v>70</v>
      </c>
      <c r="DP179">
        <v>1.0469999999999999</v>
      </c>
      <c r="DQ179">
        <v>1.0189999999999999</v>
      </c>
      <c r="DU179">
        <v>1013</v>
      </c>
      <c r="DV179" t="s">
        <v>216</v>
      </c>
      <c r="DW179" t="s">
        <v>216</v>
      </c>
      <c r="DX179">
        <v>1</v>
      </c>
      <c r="EE179">
        <v>21987495</v>
      </c>
      <c r="EF179">
        <v>30</v>
      </c>
      <c r="EG179" t="s">
        <v>22</v>
      </c>
      <c r="EH179">
        <v>0</v>
      </c>
      <c r="EI179" t="s">
        <v>3</v>
      </c>
      <c r="EJ179">
        <v>1</v>
      </c>
      <c r="EK179">
        <v>143</v>
      </c>
      <c r="EL179" t="s">
        <v>224</v>
      </c>
      <c r="EM179" t="s">
        <v>225</v>
      </c>
      <c r="EO179" t="s">
        <v>3</v>
      </c>
      <c r="EQ179">
        <v>131072</v>
      </c>
      <c r="ER179">
        <v>943.06</v>
      </c>
      <c r="ES179">
        <v>637.04</v>
      </c>
      <c r="ET179">
        <v>49.51</v>
      </c>
      <c r="EU179">
        <v>9.9</v>
      </c>
      <c r="EV179">
        <v>256.51</v>
      </c>
      <c r="EW179">
        <v>20.04</v>
      </c>
      <c r="EX179">
        <v>0</v>
      </c>
      <c r="EY179">
        <v>0</v>
      </c>
      <c r="FQ179">
        <v>0</v>
      </c>
      <c r="FR179">
        <f t="shared" si="224"/>
        <v>0</v>
      </c>
      <c r="FS179">
        <v>0</v>
      </c>
      <c r="FX179">
        <v>91</v>
      </c>
      <c r="FY179">
        <v>70</v>
      </c>
      <c r="GA179" t="s">
        <v>3</v>
      </c>
      <c r="GD179">
        <v>0</v>
      </c>
      <c r="GF179">
        <v>274874889</v>
      </c>
      <c r="GG179">
        <v>2</v>
      </c>
      <c r="GH179">
        <v>1</v>
      </c>
      <c r="GI179">
        <v>2</v>
      </c>
      <c r="GJ179">
        <v>0</v>
      </c>
      <c r="GK179">
        <f>ROUND(R179*(R12)/100,2)</f>
        <v>332.85</v>
      </c>
      <c r="GL179">
        <f t="shared" si="225"/>
        <v>0</v>
      </c>
      <c r="GM179">
        <f t="shared" si="226"/>
        <v>240670.79</v>
      </c>
      <c r="GN179">
        <f t="shared" si="227"/>
        <v>240670.79</v>
      </c>
      <c r="GO179">
        <f t="shared" si="228"/>
        <v>0</v>
      </c>
      <c r="GP179">
        <f t="shared" si="229"/>
        <v>0</v>
      </c>
      <c r="GR179">
        <v>0</v>
      </c>
      <c r="GS179">
        <v>0</v>
      </c>
      <c r="GT179">
        <v>0</v>
      </c>
      <c r="GU179" t="s">
        <v>3</v>
      </c>
      <c r="GV179">
        <f t="shared" si="230"/>
        <v>0</v>
      </c>
      <c r="GW179">
        <v>1</v>
      </c>
      <c r="GX179">
        <f t="shared" si="231"/>
        <v>0</v>
      </c>
      <c r="HA179">
        <v>0</v>
      </c>
      <c r="HB179">
        <v>0</v>
      </c>
      <c r="IK179">
        <v>0</v>
      </c>
    </row>
    <row r="180" spans="1:245" x14ac:dyDescent="0.2">
      <c r="A180">
        <v>18</v>
      </c>
      <c r="B180">
        <v>1</v>
      </c>
      <c r="E180" t="s">
        <v>303</v>
      </c>
      <c r="F180" t="s">
        <v>227</v>
      </c>
      <c r="G180" t="s">
        <v>228</v>
      </c>
      <c r="H180" t="s">
        <v>123</v>
      </c>
      <c r="I180">
        <f>I179*J180</f>
        <v>15.622820000000001</v>
      </c>
      <c r="J180">
        <v>0.97</v>
      </c>
      <c r="O180">
        <f t="shared" si="198"/>
        <v>62153.96</v>
      </c>
      <c r="P180">
        <f t="shared" si="199"/>
        <v>62153.96</v>
      </c>
      <c r="Q180">
        <f t="shared" si="200"/>
        <v>0</v>
      </c>
      <c r="R180">
        <f t="shared" si="201"/>
        <v>0</v>
      </c>
      <c r="S180">
        <f t="shared" si="202"/>
        <v>0</v>
      </c>
      <c r="T180">
        <f t="shared" si="203"/>
        <v>0</v>
      </c>
      <c r="U180">
        <f t="shared" si="204"/>
        <v>0</v>
      </c>
      <c r="V180">
        <f t="shared" si="205"/>
        <v>0</v>
      </c>
      <c r="W180">
        <f t="shared" si="206"/>
        <v>0</v>
      </c>
      <c r="X180">
        <f t="shared" si="207"/>
        <v>0</v>
      </c>
      <c r="Y180">
        <f t="shared" si="208"/>
        <v>0</v>
      </c>
      <c r="AA180">
        <v>42145827</v>
      </c>
      <c r="AB180">
        <f t="shared" si="209"/>
        <v>1247.1500000000001</v>
      </c>
      <c r="AC180">
        <f t="shared" si="210"/>
        <v>1247.1500000000001</v>
      </c>
      <c r="AD180">
        <f>ROUND((ET180),6)</f>
        <v>0</v>
      </c>
      <c r="AE180">
        <f>ROUND((EU180),6)</f>
        <v>0</v>
      </c>
      <c r="AF180">
        <f>ROUND((EV180),6)</f>
        <v>0</v>
      </c>
      <c r="AG180">
        <f t="shared" si="211"/>
        <v>0</v>
      </c>
      <c r="AH180">
        <f>(EW180)</f>
        <v>0</v>
      </c>
      <c r="AI180">
        <f>(EX180)</f>
        <v>0</v>
      </c>
      <c r="AJ180">
        <f t="shared" si="212"/>
        <v>0</v>
      </c>
      <c r="AK180">
        <v>1247.1500000000001</v>
      </c>
      <c r="AL180">
        <v>1247.1500000000001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3.19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1</v>
      </c>
      <c r="BJ180" t="s">
        <v>229</v>
      </c>
      <c r="BM180">
        <v>143</v>
      </c>
      <c r="BN180">
        <v>7156650</v>
      </c>
      <c r="BO180" t="s">
        <v>227</v>
      </c>
      <c r="BP180">
        <v>1</v>
      </c>
      <c r="BQ180">
        <v>30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0</v>
      </c>
      <c r="CA180">
        <v>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213"/>
        <v>62153.96</v>
      </c>
      <c r="CQ180">
        <f t="shared" si="214"/>
        <v>3978.4085</v>
      </c>
      <c r="CR180">
        <f t="shared" si="215"/>
        <v>0</v>
      </c>
      <c r="CS180">
        <f t="shared" si="216"/>
        <v>0</v>
      </c>
      <c r="CT180">
        <f t="shared" si="217"/>
        <v>0</v>
      </c>
      <c r="CU180">
        <f t="shared" si="218"/>
        <v>0</v>
      </c>
      <c r="CV180">
        <f t="shared" si="219"/>
        <v>0</v>
      </c>
      <c r="CW180">
        <f t="shared" si="220"/>
        <v>0</v>
      </c>
      <c r="CX180">
        <f t="shared" si="221"/>
        <v>0</v>
      </c>
      <c r="CY180">
        <f t="shared" si="222"/>
        <v>0</v>
      </c>
      <c r="CZ180">
        <f t="shared" si="223"/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91</v>
      </c>
      <c r="DO180">
        <v>70</v>
      </c>
      <c r="DP180">
        <v>1.0469999999999999</v>
      </c>
      <c r="DQ180">
        <v>1.0189999999999999</v>
      </c>
      <c r="DU180">
        <v>1007</v>
      </c>
      <c r="DV180" t="s">
        <v>123</v>
      </c>
      <c r="DW180" t="s">
        <v>123</v>
      </c>
      <c r="DX180">
        <v>1</v>
      </c>
      <c r="EE180">
        <v>21987495</v>
      </c>
      <c r="EF180">
        <v>30</v>
      </c>
      <c r="EG180" t="s">
        <v>22</v>
      </c>
      <c r="EH180">
        <v>0</v>
      </c>
      <c r="EI180" t="s">
        <v>3</v>
      </c>
      <c r="EJ180">
        <v>1</v>
      </c>
      <c r="EK180">
        <v>143</v>
      </c>
      <c r="EL180" t="s">
        <v>224</v>
      </c>
      <c r="EM180" t="s">
        <v>225</v>
      </c>
      <c r="EO180" t="s">
        <v>3</v>
      </c>
      <c r="EQ180">
        <v>0</v>
      </c>
      <c r="ER180">
        <v>1247.1500000000001</v>
      </c>
      <c r="ES180">
        <v>1247.1500000000001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224"/>
        <v>0</v>
      </c>
      <c r="FS180">
        <v>0</v>
      </c>
      <c r="FX180">
        <v>91</v>
      </c>
      <c r="FY180">
        <v>70</v>
      </c>
      <c r="GA180" t="s">
        <v>3</v>
      </c>
      <c r="GD180">
        <v>0</v>
      </c>
      <c r="GF180">
        <v>595229486</v>
      </c>
      <c r="GG180">
        <v>2</v>
      </c>
      <c r="GH180">
        <v>1</v>
      </c>
      <c r="GI180">
        <v>2</v>
      </c>
      <c r="GJ180">
        <v>0</v>
      </c>
      <c r="GK180">
        <f>ROUND(R180*(R12)/100,2)</f>
        <v>0</v>
      </c>
      <c r="GL180">
        <f t="shared" si="225"/>
        <v>0</v>
      </c>
      <c r="GM180">
        <f t="shared" si="226"/>
        <v>62153.96</v>
      </c>
      <c r="GN180">
        <f t="shared" si="227"/>
        <v>62153.96</v>
      </c>
      <c r="GO180">
        <f t="shared" si="228"/>
        <v>0</v>
      </c>
      <c r="GP180">
        <f t="shared" si="229"/>
        <v>0</v>
      </c>
      <c r="GR180">
        <v>0</v>
      </c>
      <c r="GS180">
        <v>0</v>
      </c>
      <c r="GT180">
        <v>0</v>
      </c>
      <c r="GU180" t="s">
        <v>3</v>
      </c>
      <c r="GV180">
        <f t="shared" si="230"/>
        <v>0</v>
      </c>
      <c r="GW180">
        <v>1</v>
      </c>
      <c r="GX180">
        <f t="shared" si="231"/>
        <v>0</v>
      </c>
      <c r="HA180">
        <v>0</v>
      </c>
      <c r="HB180">
        <v>0</v>
      </c>
      <c r="IK180">
        <v>0</v>
      </c>
    </row>
    <row r="181" spans="1:245" x14ac:dyDescent="0.2">
      <c r="A181">
        <v>17</v>
      </c>
      <c r="B181">
        <v>1</v>
      </c>
      <c r="E181" t="s">
        <v>304</v>
      </c>
      <c r="F181" t="s">
        <v>231</v>
      </c>
      <c r="G181" t="s">
        <v>232</v>
      </c>
      <c r="H181" t="s">
        <v>20</v>
      </c>
      <c r="I181">
        <v>1.7895000000000001</v>
      </c>
      <c r="J181">
        <v>0</v>
      </c>
      <c r="O181">
        <f t="shared" si="198"/>
        <v>1487.28</v>
      </c>
      <c r="P181">
        <f t="shared" si="199"/>
        <v>0</v>
      </c>
      <c r="Q181">
        <f t="shared" si="200"/>
        <v>16.420000000000002</v>
      </c>
      <c r="R181">
        <f t="shared" si="201"/>
        <v>0.4</v>
      </c>
      <c r="S181">
        <f t="shared" si="202"/>
        <v>1470.86</v>
      </c>
      <c r="T181">
        <f t="shared" si="203"/>
        <v>0</v>
      </c>
      <c r="U181">
        <f t="shared" si="204"/>
        <v>7.0998412499999999</v>
      </c>
      <c r="V181">
        <f t="shared" si="205"/>
        <v>0</v>
      </c>
      <c r="W181">
        <f t="shared" si="206"/>
        <v>0</v>
      </c>
      <c r="X181">
        <f t="shared" si="207"/>
        <v>1323.77</v>
      </c>
      <c r="Y181">
        <f t="shared" si="208"/>
        <v>647.17999999999995</v>
      </c>
      <c r="AA181">
        <v>42145827</v>
      </c>
      <c r="AB181">
        <f t="shared" si="209"/>
        <v>45.459499999999998</v>
      </c>
      <c r="AC181">
        <f t="shared" si="210"/>
        <v>0</v>
      </c>
      <c r="AD181">
        <f>ROUND(((ET181*1.25)),6)</f>
        <v>1.1499999999999999</v>
      </c>
      <c r="AE181">
        <f>ROUND(((EU181*1.25)),6)</f>
        <v>0.22500000000000001</v>
      </c>
      <c r="AF181">
        <f>ROUND(((EV181*1.15)),6)</f>
        <v>44.3095</v>
      </c>
      <c r="AG181">
        <f t="shared" si="211"/>
        <v>0</v>
      </c>
      <c r="AH181">
        <f>((EW181*1.15))</f>
        <v>3.9674999999999998</v>
      </c>
      <c r="AI181">
        <f>((EX181*1.25))</f>
        <v>0</v>
      </c>
      <c r="AJ181">
        <f t="shared" si="212"/>
        <v>0</v>
      </c>
      <c r="AK181">
        <v>39.450000000000003</v>
      </c>
      <c r="AL181">
        <v>0</v>
      </c>
      <c r="AM181">
        <v>0.92</v>
      </c>
      <c r="AN181">
        <v>0.18</v>
      </c>
      <c r="AO181">
        <v>38.53</v>
      </c>
      <c r="AP181">
        <v>0</v>
      </c>
      <c r="AQ181">
        <v>3.45</v>
      </c>
      <c r="AR181">
        <v>0</v>
      </c>
      <c r="AS181">
        <v>0</v>
      </c>
      <c r="AT181">
        <v>90</v>
      </c>
      <c r="AU181">
        <v>44</v>
      </c>
      <c r="AV181">
        <v>1</v>
      </c>
      <c r="AW181">
        <v>1</v>
      </c>
      <c r="AZ181">
        <v>1</v>
      </c>
      <c r="BA181">
        <v>18.55</v>
      </c>
      <c r="BB181">
        <v>7.98</v>
      </c>
      <c r="BC181">
        <v>1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1</v>
      </c>
      <c r="BJ181" t="s">
        <v>233</v>
      </c>
      <c r="BM181">
        <v>93</v>
      </c>
      <c r="BN181">
        <v>7156650</v>
      </c>
      <c r="BO181" t="s">
        <v>231</v>
      </c>
      <c r="BP181">
        <v>1</v>
      </c>
      <c r="BQ181">
        <v>30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90</v>
      </c>
      <c r="CA181">
        <v>44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213"/>
        <v>1487.28</v>
      </c>
      <c r="CQ181">
        <f t="shared" si="214"/>
        <v>0</v>
      </c>
      <c r="CR181">
        <f t="shared" si="215"/>
        <v>9.1769999999999996</v>
      </c>
      <c r="CS181">
        <f t="shared" si="216"/>
        <v>0.22500000000000001</v>
      </c>
      <c r="CT181">
        <f t="shared" si="217"/>
        <v>821.94122500000003</v>
      </c>
      <c r="CU181">
        <f t="shared" si="218"/>
        <v>0</v>
      </c>
      <c r="CV181">
        <f t="shared" si="219"/>
        <v>3.9674999999999998</v>
      </c>
      <c r="CW181">
        <f t="shared" si="220"/>
        <v>0</v>
      </c>
      <c r="CX181">
        <f t="shared" si="221"/>
        <v>0</v>
      </c>
      <c r="CY181">
        <f t="shared" si="222"/>
        <v>1323.7739999999999</v>
      </c>
      <c r="CZ181">
        <f t="shared" si="223"/>
        <v>647.17840000000001</v>
      </c>
      <c r="DC181" t="s">
        <v>3</v>
      </c>
      <c r="DD181" t="s">
        <v>3</v>
      </c>
      <c r="DE181" t="s">
        <v>11</v>
      </c>
      <c r="DF181" t="s">
        <v>11</v>
      </c>
      <c r="DG181" t="s">
        <v>12</v>
      </c>
      <c r="DH181" t="s">
        <v>3</v>
      </c>
      <c r="DI181" t="s">
        <v>12</v>
      </c>
      <c r="DJ181" t="s">
        <v>11</v>
      </c>
      <c r="DK181" t="s">
        <v>3</v>
      </c>
      <c r="DL181" t="s">
        <v>3</v>
      </c>
      <c r="DM181" t="s">
        <v>3</v>
      </c>
      <c r="DN181">
        <v>104</v>
      </c>
      <c r="DO181">
        <v>70</v>
      </c>
      <c r="DP181">
        <v>1.0469999999999999</v>
      </c>
      <c r="DQ181">
        <v>1</v>
      </c>
      <c r="DU181">
        <v>1005</v>
      </c>
      <c r="DV181" t="s">
        <v>20</v>
      </c>
      <c r="DW181" t="s">
        <v>20</v>
      </c>
      <c r="DX181">
        <v>100</v>
      </c>
      <c r="EE181">
        <v>21987445</v>
      </c>
      <c r="EF181">
        <v>30</v>
      </c>
      <c r="EG181" t="s">
        <v>22</v>
      </c>
      <c r="EH181">
        <v>0</v>
      </c>
      <c r="EI181" t="s">
        <v>3</v>
      </c>
      <c r="EJ181">
        <v>1</v>
      </c>
      <c r="EK181">
        <v>93</v>
      </c>
      <c r="EL181" t="s">
        <v>234</v>
      </c>
      <c r="EM181" t="s">
        <v>235</v>
      </c>
      <c r="EO181" t="s">
        <v>3</v>
      </c>
      <c r="EQ181">
        <v>131072</v>
      </c>
      <c r="ER181">
        <v>39.450000000000003</v>
      </c>
      <c r="ES181">
        <v>0</v>
      </c>
      <c r="ET181">
        <v>0.92</v>
      </c>
      <c r="EU181">
        <v>0.18</v>
      </c>
      <c r="EV181">
        <v>38.53</v>
      </c>
      <c r="EW181">
        <v>3.45</v>
      </c>
      <c r="EX181">
        <v>0</v>
      </c>
      <c r="EY181">
        <v>0</v>
      </c>
      <c r="FQ181">
        <v>0</v>
      </c>
      <c r="FR181">
        <f t="shared" si="224"/>
        <v>0</v>
      </c>
      <c r="FS181">
        <v>0</v>
      </c>
      <c r="FX181">
        <v>104</v>
      </c>
      <c r="FY181">
        <v>70</v>
      </c>
      <c r="GA181" t="s">
        <v>3</v>
      </c>
      <c r="GD181">
        <v>0</v>
      </c>
      <c r="GF181">
        <v>785482693</v>
      </c>
      <c r="GG181">
        <v>2</v>
      </c>
      <c r="GH181">
        <v>1</v>
      </c>
      <c r="GI181">
        <v>2</v>
      </c>
      <c r="GJ181">
        <v>0</v>
      </c>
      <c r="GK181">
        <f>ROUND(R181*(R12)/100,2)</f>
        <v>0.67</v>
      </c>
      <c r="GL181">
        <f t="shared" si="225"/>
        <v>0</v>
      </c>
      <c r="GM181">
        <f t="shared" si="226"/>
        <v>3458.9</v>
      </c>
      <c r="GN181">
        <f t="shared" si="227"/>
        <v>3458.9</v>
      </c>
      <c r="GO181">
        <f t="shared" si="228"/>
        <v>0</v>
      </c>
      <c r="GP181">
        <f t="shared" si="229"/>
        <v>0</v>
      </c>
      <c r="GR181">
        <v>0</v>
      </c>
      <c r="GS181">
        <v>0</v>
      </c>
      <c r="GT181">
        <v>0</v>
      </c>
      <c r="GU181" t="s">
        <v>3</v>
      </c>
      <c r="GV181">
        <f t="shared" si="230"/>
        <v>0</v>
      </c>
      <c r="GW181">
        <v>1</v>
      </c>
      <c r="GX181">
        <f t="shared" si="231"/>
        <v>0</v>
      </c>
      <c r="HA181">
        <v>0</v>
      </c>
      <c r="HB181">
        <v>0</v>
      </c>
      <c r="IK181">
        <v>0</v>
      </c>
    </row>
    <row r="182" spans="1:245" x14ac:dyDescent="0.2">
      <c r="A182">
        <v>18</v>
      </c>
      <c r="B182">
        <v>1</v>
      </c>
      <c r="E182" t="s">
        <v>305</v>
      </c>
      <c r="F182" t="s">
        <v>237</v>
      </c>
      <c r="G182" t="s">
        <v>238</v>
      </c>
      <c r="H182" t="s">
        <v>28</v>
      </c>
      <c r="I182">
        <f>I181*J182</f>
        <v>219.03479999999999</v>
      </c>
      <c r="J182">
        <v>122.39999999999999</v>
      </c>
      <c r="O182">
        <f t="shared" si="198"/>
        <v>1656.1</v>
      </c>
      <c r="P182">
        <f t="shared" si="199"/>
        <v>1656.1</v>
      </c>
      <c r="Q182">
        <f t="shared" si="200"/>
        <v>0</v>
      </c>
      <c r="R182">
        <f t="shared" si="201"/>
        <v>0</v>
      </c>
      <c r="S182">
        <f t="shared" si="202"/>
        <v>0</v>
      </c>
      <c r="T182">
        <f t="shared" si="203"/>
        <v>0</v>
      </c>
      <c r="U182">
        <f t="shared" si="204"/>
        <v>0</v>
      </c>
      <c r="V182">
        <f t="shared" si="205"/>
        <v>0</v>
      </c>
      <c r="W182">
        <f t="shared" si="206"/>
        <v>0</v>
      </c>
      <c r="X182">
        <f t="shared" si="207"/>
        <v>0</v>
      </c>
      <c r="Y182">
        <f t="shared" si="208"/>
        <v>0</v>
      </c>
      <c r="AA182">
        <v>42145827</v>
      </c>
      <c r="AB182">
        <f t="shared" si="209"/>
        <v>8.1300000000000008</v>
      </c>
      <c r="AC182">
        <f t="shared" si="210"/>
        <v>8.1300000000000008</v>
      </c>
      <c r="AD182">
        <f>ROUND((ET182),6)</f>
        <v>0</v>
      </c>
      <c r="AE182">
        <f>ROUND((EU182),6)</f>
        <v>0</v>
      </c>
      <c r="AF182">
        <f>ROUND((EV182),6)</f>
        <v>0</v>
      </c>
      <c r="AG182">
        <f t="shared" si="211"/>
        <v>0</v>
      </c>
      <c r="AH182">
        <f>(EW182)</f>
        <v>0</v>
      </c>
      <c r="AI182">
        <f>(EX182)</f>
        <v>0</v>
      </c>
      <c r="AJ182">
        <f t="shared" si="212"/>
        <v>0</v>
      </c>
      <c r="AK182">
        <v>8.1300000000000008</v>
      </c>
      <c r="AL182">
        <v>8.1300000000000008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1</v>
      </c>
      <c r="AW182">
        <v>1</v>
      </c>
      <c r="AZ182">
        <v>1</v>
      </c>
      <c r="BA182">
        <v>1</v>
      </c>
      <c r="BB182">
        <v>1</v>
      </c>
      <c r="BC182">
        <v>0.93</v>
      </c>
      <c r="BD182" t="s">
        <v>3</v>
      </c>
      <c r="BE182" t="s">
        <v>3</v>
      </c>
      <c r="BF182" t="s">
        <v>3</v>
      </c>
      <c r="BG182" t="s">
        <v>3</v>
      </c>
      <c r="BH182">
        <v>3</v>
      </c>
      <c r="BI182">
        <v>1</v>
      </c>
      <c r="BJ182" t="s">
        <v>239</v>
      </c>
      <c r="BM182">
        <v>93</v>
      </c>
      <c r="BN182">
        <v>7156650</v>
      </c>
      <c r="BO182" t="s">
        <v>237</v>
      </c>
      <c r="BP182">
        <v>1</v>
      </c>
      <c r="BQ182">
        <v>30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0</v>
      </c>
      <c r="CA182">
        <v>0</v>
      </c>
      <c r="CF182">
        <v>0</v>
      </c>
      <c r="CG182">
        <v>0</v>
      </c>
      <c r="CM182">
        <v>0</v>
      </c>
      <c r="CN182" t="s">
        <v>3</v>
      </c>
      <c r="CO182">
        <v>0</v>
      </c>
      <c r="CP182">
        <f t="shared" si="213"/>
        <v>1656.1</v>
      </c>
      <c r="CQ182">
        <f t="shared" si="214"/>
        <v>7.5609000000000011</v>
      </c>
      <c r="CR182">
        <f t="shared" si="215"/>
        <v>0</v>
      </c>
      <c r="CS182">
        <f t="shared" si="216"/>
        <v>0</v>
      </c>
      <c r="CT182">
        <f t="shared" si="217"/>
        <v>0</v>
      </c>
      <c r="CU182">
        <f t="shared" si="218"/>
        <v>0</v>
      </c>
      <c r="CV182">
        <f t="shared" si="219"/>
        <v>0</v>
      </c>
      <c r="CW182">
        <f t="shared" si="220"/>
        <v>0</v>
      </c>
      <c r="CX182">
        <f t="shared" si="221"/>
        <v>0</v>
      </c>
      <c r="CY182">
        <f t="shared" si="222"/>
        <v>0</v>
      </c>
      <c r="CZ182">
        <f t="shared" si="223"/>
        <v>0</v>
      </c>
      <c r="DC182" t="s">
        <v>3</v>
      </c>
      <c r="DD182" t="s">
        <v>3</v>
      </c>
      <c r="DE182" t="s">
        <v>3</v>
      </c>
      <c r="DF182" t="s">
        <v>3</v>
      </c>
      <c r="DG182" t="s">
        <v>3</v>
      </c>
      <c r="DH182" t="s">
        <v>3</v>
      </c>
      <c r="DI182" t="s">
        <v>3</v>
      </c>
      <c r="DJ182" t="s">
        <v>3</v>
      </c>
      <c r="DK182" t="s">
        <v>3</v>
      </c>
      <c r="DL182" t="s">
        <v>3</v>
      </c>
      <c r="DM182" t="s">
        <v>3</v>
      </c>
      <c r="DN182">
        <v>104</v>
      </c>
      <c r="DO182">
        <v>70</v>
      </c>
      <c r="DP182">
        <v>1.0469999999999999</v>
      </c>
      <c r="DQ182">
        <v>1</v>
      </c>
      <c r="DU182">
        <v>1005</v>
      </c>
      <c r="DV182" t="s">
        <v>28</v>
      </c>
      <c r="DW182" t="s">
        <v>28</v>
      </c>
      <c r="DX182">
        <v>1</v>
      </c>
      <c r="EE182">
        <v>21987445</v>
      </c>
      <c r="EF182">
        <v>30</v>
      </c>
      <c r="EG182" t="s">
        <v>22</v>
      </c>
      <c r="EH182">
        <v>0</v>
      </c>
      <c r="EI182" t="s">
        <v>3</v>
      </c>
      <c r="EJ182">
        <v>1</v>
      </c>
      <c r="EK182">
        <v>93</v>
      </c>
      <c r="EL182" t="s">
        <v>234</v>
      </c>
      <c r="EM182" t="s">
        <v>235</v>
      </c>
      <c r="EO182" t="s">
        <v>3</v>
      </c>
      <c r="EQ182">
        <v>0</v>
      </c>
      <c r="ER182">
        <v>8.1300000000000008</v>
      </c>
      <c r="ES182">
        <v>8.1300000000000008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224"/>
        <v>0</v>
      </c>
      <c r="FS182">
        <v>0</v>
      </c>
      <c r="FX182">
        <v>104</v>
      </c>
      <c r="FY182">
        <v>70</v>
      </c>
      <c r="GA182" t="s">
        <v>3</v>
      </c>
      <c r="GD182">
        <v>0</v>
      </c>
      <c r="GF182">
        <v>-1207143317</v>
      </c>
      <c r="GG182">
        <v>2</v>
      </c>
      <c r="GH182">
        <v>1</v>
      </c>
      <c r="GI182">
        <v>2</v>
      </c>
      <c r="GJ182">
        <v>0</v>
      </c>
      <c r="GK182">
        <f>ROUND(R182*(R12)/100,2)</f>
        <v>0</v>
      </c>
      <c r="GL182">
        <f t="shared" si="225"/>
        <v>0</v>
      </c>
      <c r="GM182">
        <f t="shared" si="226"/>
        <v>1656.1</v>
      </c>
      <c r="GN182">
        <f t="shared" si="227"/>
        <v>1656.1</v>
      </c>
      <c r="GO182">
        <f t="shared" si="228"/>
        <v>0</v>
      </c>
      <c r="GP182">
        <f t="shared" si="229"/>
        <v>0</v>
      </c>
      <c r="GR182">
        <v>0</v>
      </c>
      <c r="GS182">
        <v>0</v>
      </c>
      <c r="GT182">
        <v>0</v>
      </c>
      <c r="GU182" t="s">
        <v>3</v>
      </c>
      <c r="GV182">
        <f t="shared" si="230"/>
        <v>0</v>
      </c>
      <c r="GW182">
        <v>1</v>
      </c>
      <c r="GX182">
        <f t="shared" si="231"/>
        <v>0</v>
      </c>
      <c r="HA182">
        <v>0</v>
      </c>
      <c r="HB182">
        <v>0</v>
      </c>
      <c r="IK182">
        <v>0</v>
      </c>
    </row>
    <row r="183" spans="1:245" x14ac:dyDescent="0.2">
      <c r="A183">
        <v>17</v>
      </c>
      <c r="B183">
        <v>1</v>
      </c>
      <c r="E183" t="s">
        <v>306</v>
      </c>
      <c r="F183" t="s">
        <v>243</v>
      </c>
      <c r="G183" t="s">
        <v>244</v>
      </c>
      <c r="H183" t="s">
        <v>245</v>
      </c>
      <c r="I183">
        <v>1.7895000000000001</v>
      </c>
      <c r="J183">
        <v>0</v>
      </c>
      <c r="O183">
        <f t="shared" si="198"/>
        <v>9496.69</v>
      </c>
      <c r="P183">
        <f t="shared" si="199"/>
        <v>187.79</v>
      </c>
      <c r="Q183">
        <f t="shared" si="200"/>
        <v>37.46</v>
      </c>
      <c r="R183">
        <f t="shared" si="201"/>
        <v>0.69</v>
      </c>
      <c r="S183">
        <f t="shared" si="202"/>
        <v>9271.44</v>
      </c>
      <c r="T183">
        <f t="shared" si="203"/>
        <v>0</v>
      </c>
      <c r="U183">
        <f t="shared" si="204"/>
        <v>48.011390249999998</v>
      </c>
      <c r="V183">
        <f t="shared" si="205"/>
        <v>0</v>
      </c>
      <c r="W183">
        <f t="shared" si="206"/>
        <v>0</v>
      </c>
      <c r="X183">
        <f t="shared" si="207"/>
        <v>8344.2999999999993</v>
      </c>
      <c r="Y183">
        <f t="shared" si="208"/>
        <v>4079.43</v>
      </c>
      <c r="AA183">
        <v>42145827</v>
      </c>
      <c r="AB183">
        <f t="shared" si="209"/>
        <v>319.78800000000001</v>
      </c>
      <c r="AC183">
        <f t="shared" si="210"/>
        <v>24.75</v>
      </c>
      <c r="AD183">
        <f>ROUND(((ET183*1.25)),6)</f>
        <v>15.737500000000001</v>
      </c>
      <c r="AE183">
        <f>ROUND(((EU183*1.25)),6)</f>
        <v>0.38750000000000001</v>
      </c>
      <c r="AF183">
        <f>ROUND(((EV183*1.15)),6)</f>
        <v>279.3005</v>
      </c>
      <c r="AG183">
        <f t="shared" si="211"/>
        <v>0</v>
      </c>
      <c r="AH183">
        <f>((EW183*1.15))</f>
        <v>26.829499999999996</v>
      </c>
      <c r="AI183">
        <f>((EX183*1.25))</f>
        <v>0</v>
      </c>
      <c r="AJ183">
        <f t="shared" si="212"/>
        <v>0</v>
      </c>
      <c r="AK183">
        <v>280.20999999999998</v>
      </c>
      <c r="AL183">
        <v>24.75</v>
      </c>
      <c r="AM183">
        <v>12.59</v>
      </c>
      <c r="AN183">
        <v>0.31</v>
      </c>
      <c r="AO183">
        <v>242.87</v>
      </c>
      <c r="AP183">
        <v>0</v>
      </c>
      <c r="AQ183">
        <v>23.33</v>
      </c>
      <c r="AR183">
        <v>0</v>
      </c>
      <c r="AS183">
        <v>0</v>
      </c>
      <c r="AT183">
        <v>90</v>
      </c>
      <c r="AU183">
        <v>44</v>
      </c>
      <c r="AV183">
        <v>1</v>
      </c>
      <c r="AW183">
        <v>1</v>
      </c>
      <c r="AZ183">
        <v>1</v>
      </c>
      <c r="BA183">
        <v>18.55</v>
      </c>
      <c r="BB183">
        <v>1.33</v>
      </c>
      <c r="BC183">
        <v>4.24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246</v>
      </c>
      <c r="BM183">
        <v>89</v>
      </c>
      <c r="BN183">
        <v>7156650</v>
      </c>
      <c r="BO183" t="s">
        <v>243</v>
      </c>
      <c r="BP183">
        <v>1</v>
      </c>
      <c r="BQ183">
        <v>30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90</v>
      </c>
      <c r="CA183">
        <v>44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213"/>
        <v>9496.69</v>
      </c>
      <c r="CQ183">
        <f t="shared" si="214"/>
        <v>104.94000000000001</v>
      </c>
      <c r="CR183">
        <f t="shared" si="215"/>
        <v>20.930875</v>
      </c>
      <c r="CS183">
        <f t="shared" si="216"/>
        <v>0.38750000000000001</v>
      </c>
      <c r="CT183">
        <f t="shared" si="217"/>
        <v>5181.0242749999998</v>
      </c>
      <c r="CU183">
        <f t="shared" si="218"/>
        <v>0</v>
      </c>
      <c r="CV183">
        <f t="shared" si="219"/>
        <v>26.829499999999996</v>
      </c>
      <c r="CW183">
        <f t="shared" si="220"/>
        <v>0</v>
      </c>
      <c r="CX183">
        <f t="shared" si="221"/>
        <v>0</v>
      </c>
      <c r="CY183">
        <f t="shared" si="222"/>
        <v>8344.2960000000003</v>
      </c>
      <c r="CZ183">
        <f t="shared" si="223"/>
        <v>4079.4336000000003</v>
      </c>
      <c r="DC183" t="s">
        <v>3</v>
      </c>
      <c r="DD183" t="s">
        <v>3</v>
      </c>
      <c r="DE183" t="s">
        <v>11</v>
      </c>
      <c r="DF183" t="s">
        <v>11</v>
      </c>
      <c r="DG183" t="s">
        <v>12</v>
      </c>
      <c r="DH183" t="s">
        <v>3</v>
      </c>
      <c r="DI183" t="s">
        <v>12</v>
      </c>
      <c r="DJ183" t="s">
        <v>11</v>
      </c>
      <c r="DK183" t="s">
        <v>3</v>
      </c>
      <c r="DL183" t="s">
        <v>3</v>
      </c>
      <c r="DM183" t="s">
        <v>3</v>
      </c>
      <c r="DN183">
        <v>104</v>
      </c>
      <c r="DO183">
        <v>70</v>
      </c>
      <c r="DP183">
        <v>1.0469999999999999</v>
      </c>
      <c r="DQ183">
        <v>1</v>
      </c>
      <c r="DU183">
        <v>1013</v>
      </c>
      <c r="DV183" t="s">
        <v>245</v>
      </c>
      <c r="DW183" t="s">
        <v>245</v>
      </c>
      <c r="DX183">
        <v>1</v>
      </c>
      <c r="EE183">
        <v>21987441</v>
      </c>
      <c r="EF183">
        <v>30</v>
      </c>
      <c r="EG183" t="s">
        <v>22</v>
      </c>
      <c r="EH183">
        <v>0</v>
      </c>
      <c r="EI183" t="s">
        <v>3</v>
      </c>
      <c r="EJ183">
        <v>1</v>
      </c>
      <c r="EK183">
        <v>89</v>
      </c>
      <c r="EL183" t="s">
        <v>218</v>
      </c>
      <c r="EM183" t="s">
        <v>219</v>
      </c>
      <c r="EO183" t="s">
        <v>3</v>
      </c>
      <c r="EQ183">
        <v>131072</v>
      </c>
      <c r="ER183">
        <v>280.20999999999998</v>
      </c>
      <c r="ES183">
        <v>24.75</v>
      </c>
      <c r="ET183">
        <v>12.59</v>
      </c>
      <c r="EU183">
        <v>0.31</v>
      </c>
      <c r="EV183">
        <v>242.87</v>
      </c>
      <c r="EW183">
        <v>23.33</v>
      </c>
      <c r="EX183">
        <v>0</v>
      </c>
      <c r="EY183">
        <v>0</v>
      </c>
      <c r="FQ183">
        <v>0</v>
      </c>
      <c r="FR183">
        <f t="shared" si="224"/>
        <v>0</v>
      </c>
      <c r="FS183">
        <v>0</v>
      </c>
      <c r="FX183">
        <v>104</v>
      </c>
      <c r="FY183">
        <v>70</v>
      </c>
      <c r="GA183" t="s">
        <v>3</v>
      </c>
      <c r="GD183">
        <v>0</v>
      </c>
      <c r="GF183">
        <v>-816984196</v>
      </c>
      <c r="GG183">
        <v>2</v>
      </c>
      <c r="GH183">
        <v>1</v>
      </c>
      <c r="GI183">
        <v>2</v>
      </c>
      <c r="GJ183">
        <v>0</v>
      </c>
      <c r="GK183">
        <f>ROUND(R183*(R12)/100,2)</f>
        <v>1.1499999999999999</v>
      </c>
      <c r="GL183">
        <f t="shared" si="225"/>
        <v>0</v>
      </c>
      <c r="GM183">
        <f t="shared" si="226"/>
        <v>21921.57</v>
      </c>
      <c r="GN183">
        <f t="shared" si="227"/>
        <v>21921.57</v>
      </c>
      <c r="GO183">
        <f t="shared" si="228"/>
        <v>0</v>
      </c>
      <c r="GP183">
        <f t="shared" si="229"/>
        <v>0</v>
      </c>
      <c r="GR183">
        <v>0</v>
      </c>
      <c r="GS183">
        <v>0</v>
      </c>
      <c r="GT183">
        <v>0</v>
      </c>
      <c r="GU183" t="s">
        <v>3</v>
      </c>
      <c r="GV183">
        <f t="shared" si="230"/>
        <v>0</v>
      </c>
      <c r="GW183">
        <v>1</v>
      </c>
      <c r="GX183">
        <f t="shared" si="231"/>
        <v>0</v>
      </c>
      <c r="HA183">
        <v>0</v>
      </c>
      <c r="HB183">
        <v>0</v>
      </c>
      <c r="IK183">
        <v>0</v>
      </c>
    </row>
    <row r="184" spans="1:245" x14ac:dyDescent="0.2">
      <c r="A184">
        <v>18</v>
      </c>
      <c r="B184">
        <v>1</v>
      </c>
      <c r="E184" t="s">
        <v>307</v>
      </c>
      <c r="F184" t="s">
        <v>130</v>
      </c>
      <c r="G184" t="s">
        <v>131</v>
      </c>
      <c r="H184" t="s">
        <v>123</v>
      </c>
      <c r="I184">
        <f>I183*J184</f>
        <v>3.6505800000000002</v>
      </c>
      <c r="J184">
        <v>2.04</v>
      </c>
      <c r="O184">
        <f t="shared" si="198"/>
        <v>11435.07</v>
      </c>
      <c r="P184">
        <f t="shared" si="199"/>
        <v>11435.07</v>
      </c>
      <c r="Q184">
        <f t="shared" si="200"/>
        <v>0</v>
      </c>
      <c r="R184">
        <f t="shared" si="201"/>
        <v>0</v>
      </c>
      <c r="S184">
        <f t="shared" si="202"/>
        <v>0</v>
      </c>
      <c r="T184">
        <f t="shared" si="203"/>
        <v>0</v>
      </c>
      <c r="U184">
        <f t="shared" si="204"/>
        <v>0</v>
      </c>
      <c r="V184">
        <f t="shared" si="205"/>
        <v>0</v>
      </c>
      <c r="W184">
        <f t="shared" si="206"/>
        <v>0</v>
      </c>
      <c r="X184">
        <f t="shared" si="207"/>
        <v>0</v>
      </c>
      <c r="Y184">
        <f t="shared" si="208"/>
        <v>0</v>
      </c>
      <c r="AA184">
        <v>42145827</v>
      </c>
      <c r="AB184">
        <f t="shared" si="209"/>
        <v>478.96</v>
      </c>
      <c r="AC184">
        <f t="shared" si="210"/>
        <v>478.96</v>
      </c>
      <c r="AD184">
        <f>ROUND((ET184),6)</f>
        <v>0</v>
      </c>
      <c r="AE184">
        <f>ROUND((EU184),6)</f>
        <v>0</v>
      </c>
      <c r="AF184">
        <f>ROUND((EV184),6)</f>
        <v>0</v>
      </c>
      <c r="AG184">
        <f t="shared" si="211"/>
        <v>0</v>
      </c>
      <c r="AH184">
        <f>(EW184)</f>
        <v>0</v>
      </c>
      <c r="AI184">
        <f>(EX184)</f>
        <v>0</v>
      </c>
      <c r="AJ184">
        <f t="shared" si="212"/>
        <v>0</v>
      </c>
      <c r="AK184">
        <v>478.96</v>
      </c>
      <c r="AL184">
        <v>478.96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1</v>
      </c>
      <c r="BA184">
        <v>1</v>
      </c>
      <c r="BB184">
        <v>1</v>
      </c>
      <c r="BC184">
        <v>6.54</v>
      </c>
      <c r="BD184" t="s">
        <v>3</v>
      </c>
      <c r="BE184" t="s">
        <v>3</v>
      </c>
      <c r="BF184" t="s">
        <v>3</v>
      </c>
      <c r="BG184" t="s">
        <v>3</v>
      </c>
      <c r="BH184">
        <v>3</v>
      </c>
      <c r="BI184">
        <v>1</v>
      </c>
      <c r="BJ184" t="s">
        <v>132</v>
      </c>
      <c r="BM184">
        <v>89</v>
      </c>
      <c r="BN184">
        <v>7156650</v>
      </c>
      <c r="BO184" t="s">
        <v>130</v>
      </c>
      <c r="BP184">
        <v>1</v>
      </c>
      <c r="BQ184">
        <v>30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0</v>
      </c>
      <c r="CA184">
        <v>0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213"/>
        <v>11435.07</v>
      </c>
      <c r="CQ184">
        <f t="shared" si="214"/>
        <v>3132.3984</v>
      </c>
      <c r="CR184">
        <f t="shared" si="215"/>
        <v>0</v>
      </c>
      <c r="CS184">
        <f t="shared" si="216"/>
        <v>0</v>
      </c>
      <c r="CT184">
        <f t="shared" si="217"/>
        <v>0</v>
      </c>
      <c r="CU184">
        <f t="shared" si="218"/>
        <v>0</v>
      </c>
      <c r="CV184">
        <f t="shared" si="219"/>
        <v>0</v>
      </c>
      <c r="CW184">
        <f t="shared" si="220"/>
        <v>0</v>
      </c>
      <c r="CX184">
        <f t="shared" si="221"/>
        <v>0</v>
      </c>
      <c r="CY184">
        <f t="shared" si="222"/>
        <v>0</v>
      </c>
      <c r="CZ184">
        <f t="shared" si="223"/>
        <v>0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104</v>
      </c>
      <c r="DO184">
        <v>70</v>
      </c>
      <c r="DP184">
        <v>1.0469999999999999</v>
      </c>
      <c r="DQ184">
        <v>1</v>
      </c>
      <c r="DU184">
        <v>1007</v>
      </c>
      <c r="DV184" t="s">
        <v>123</v>
      </c>
      <c r="DW184" t="s">
        <v>123</v>
      </c>
      <c r="DX184">
        <v>1</v>
      </c>
      <c r="EE184">
        <v>21987441</v>
      </c>
      <c r="EF184">
        <v>30</v>
      </c>
      <c r="EG184" t="s">
        <v>22</v>
      </c>
      <c r="EH184">
        <v>0</v>
      </c>
      <c r="EI184" t="s">
        <v>3</v>
      </c>
      <c r="EJ184">
        <v>1</v>
      </c>
      <c r="EK184">
        <v>89</v>
      </c>
      <c r="EL184" t="s">
        <v>218</v>
      </c>
      <c r="EM184" t="s">
        <v>219</v>
      </c>
      <c r="EO184" t="s">
        <v>3</v>
      </c>
      <c r="EQ184">
        <v>0</v>
      </c>
      <c r="ER184">
        <v>478.96</v>
      </c>
      <c r="ES184">
        <v>478.96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224"/>
        <v>0</v>
      </c>
      <c r="FS184">
        <v>0</v>
      </c>
      <c r="FX184">
        <v>104</v>
      </c>
      <c r="FY184">
        <v>70</v>
      </c>
      <c r="GA184" t="s">
        <v>3</v>
      </c>
      <c r="GD184">
        <v>0</v>
      </c>
      <c r="GF184">
        <v>-1161195218</v>
      </c>
      <c r="GG184">
        <v>2</v>
      </c>
      <c r="GH184">
        <v>1</v>
      </c>
      <c r="GI184">
        <v>2</v>
      </c>
      <c r="GJ184">
        <v>0</v>
      </c>
      <c r="GK184">
        <f>ROUND(R184*(R12)/100,2)</f>
        <v>0</v>
      </c>
      <c r="GL184">
        <f t="shared" si="225"/>
        <v>0</v>
      </c>
      <c r="GM184">
        <f t="shared" si="226"/>
        <v>11435.07</v>
      </c>
      <c r="GN184">
        <f t="shared" si="227"/>
        <v>11435.07</v>
      </c>
      <c r="GO184">
        <f t="shared" si="228"/>
        <v>0</v>
      </c>
      <c r="GP184">
        <f t="shared" si="229"/>
        <v>0</v>
      </c>
      <c r="GR184">
        <v>0</v>
      </c>
      <c r="GS184">
        <v>0</v>
      </c>
      <c r="GT184">
        <v>0</v>
      </c>
      <c r="GU184" t="s">
        <v>3</v>
      </c>
      <c r="GV184">
        <f t="shared" si="230"/>
        <v>0</v>
      </c>
      <c r="GW184">
        <v>1</v>
      </c>
      <c r="GX184">
        <f t="shared" si="231"/>
        <v>0</v>
      </c>
      <c r="HA184">
        <v>0</v>
      </c>
      <c r="HB184">
        <v>0</v>
      </c>
      <c r="IK184">
        <v>0</v>
      </c>
    </row>
    <row r="185" spans="1:245" x14ac:dyDescent="0.2">
      <c r="A185">
        <v>17</v>
      </c>
      <c r="B185">
        <v>1</v>
      </c>
      <c r="E185" t="s">
        <v>308</v>
      </c>
      <c r="F185" t="s">
        <v>249</v>
      </c>
      <c r="G185" t="s">
        <v>250</v>
      </c>
      <c r="H185" t="s">
        <v>245</v>
      </c>
      <c r="I185">
        <v>1.7895000000000001</v>
      </c>
      <c r="J185">
        <v>0</v>
      </c>
      <c r="O185">
        <f t="shared" si="198"/>
        <v>362.73</v>
      </c>
      <c r="P185">
        <f t="shared" si="199"/>
        <v>0</v>
      </c>
      <c r="Q185">
        <f t="shared" si="200"/>
        <v>19.16</v>
      </c>
      <c r="R185">
        <f t="shared" si="201"/>
        <v>0.36</v>
      </c>
      <c r="S185">
        <f t="shared" si="202"/>
        <v>343.57</v>
      </c>
      <c r="T185">
        <f t="shared" si="203"/>
        <v>0</v>
      </c>
      <c r="U185">
        <f t="shared" si="204"/>
        <v>1.8109740000000001</v>
      </c>
      <c r="V185">
        <f t="shared" si="205"/>
        <v>0</v>
      </c>
      <c r="W185">
        <f t="shared" si="206"/>
        <v>0</v>
      </c>
      <c r="X185">
        <f t="shared" si="207"/>
        <v>309.20999999999998</v>
      </c>
      <c r="Y185">
        <f t="shared" si="208"/>
        <v>151.16999999999999</v>
      </c>
      <c r="AA185">
        <v>42145827</v>
      </c>
      <c r="AB185">
        <f t="shared" si="209"/>
        <v>18.399999999999999</v>
      </c>
      <c r="AC185">
        <f>ROUND(((ES185*2)),6)</f>
        <v>0</v>
      </c>
      <c r="AD185">
        <f>ROUND(((ET185*1.25*2)),6)</f>
        <v>8.0500000000000007</v>
      </c>
      <c r="AE185">
        <f>ROUND(((EU185*1.25*2)),6)</f>
        <v>0.2</v>
      </c>
      <c r="AF185">
        <f>ROUND(((EV185*1.15*2)),6)</f>
        <v>10.35</v>
      </c>
      <c r="AG185">
        <f t="shared" si="211"/>
        <v>0</v>
      </c>
      <c r="AH185">
        <f>((EW185*1.15*2))</f>
        <v>1.012</v>
      </c>
      <c r="AI185">
        <f>((EX185*1.25*2))</f>
        <v>0</v>
      </c>
      <c r="AJ185">
        <f t="shared" si="212"/>
        <v>0</v>
      </c>
      <c r="AK185">
        <v>7.72</v>
      </c>
      <c r="AL185">
        <v>0</v>
      </c>
      <c r="AM185">
        <v>3.22</v>
      </c>
      <c r="AN185">
        <v>0.08</v>
      </c>
      <c r="AO185">
        <v>4.5</v>
      </c>
      <c r="AP185">
        <v>0</v>
      </c>
      <c r="AQ185">
        <v>0.44</v>
      </c>
      <c r="AR185">
        <v>0</v>
      </c>
      <c r="AS185">
        <v>0</v>
      </c>
      <c r="AT185">
        <v>90</v>
      </c>
      <c r="AU185">
        <v>44</v>
      </c>
      <c r="AV185">
        <v>1</v>
      </c>
      <c r="AW185">
        <v>1</v>
      </c>
      <c r="AZ185">
        <v>1</v>
      </c>
      <c r="BA185">
        <v>18.55</v>
      </c>
      <c r="BB185">
        <v>1.33</v>
      </c>
      <c r="BC185">
        <v>1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1</v>
      </c>
      <c r="BJ185" t="s">
        <v>251</v>
      </c>
      <c r="BM185">
        <v>89</v>
      </c>
      <c r="BN185">
        <v>7156650</v>
      </c>
      <c r="BO185" t="s">
        <v>249</v>
      </c>
      <c r="BP185">
        <v>1</v>
      </c>
      <c r="BQ185">
        <v>30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90</v>
      </c>
      <c r="CA185">
        <v>44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213"/>
        <v>362.73</v>
      </c>
      <c r="CQ185">
        <f t="shared" si="214"/>
        <v>0</v>
      </c>
      <c r="CR185">
        <f t="shared" si="215"/>
        <v>10.706500000000002</v>
      </c>
      <c r="CS185">
        <f t="shared" si="216"/>
        <v>0.2</v>
      </c>
      <c r="CT185">
        <f t="shared" si="217"/>
        <v>191.99250000000001</v>
      </c>
      <c r="CU185">
        <f t="shared" si="218"/>
        <v>0</v>
      </c>
      <c r="CV185">
        <f t="shared" si="219"/>
        <v>1.012</v>
      </c>
      <c r="CW185">
        <f t="shared" si="220"/>
        <v>0</v>
      </c>
      <c r="CX185">
        <f t="shared" si="221"/>
        <v>0</v>
      </c>
      <c r="CY185">
        <f t="shared" si="222"/>
        <v>309.21300000000002</v>
      </c>
      <c r="CZ185">
        <f t="shared" si="223"/>
        <v>151.17079999999999</v>
      </c>
      <c r="DC185" t="s">
        <v>3</v>
      </c>
      <c r="DD185" t="s">
        <v>309</v>
      </c>
      <c r="DE185" t="s">
        <v>310</v>
      </c>
      <c r="DF185" t="s">
        <v>310</v>
      </c>
      <c r="DG185" t="s">
        <v>311</v>
      </c>
      <c r="DH185" t="s">
        <v>3</v>
      </c>
      <c r="DI185" t="s">
        <v>311</v>
      </c>
      <c r="DJ185" t="s">
        <v>310</v>
      </c>
      <c r="DK185" t="s">
        <v>3</v>
      </c>
      <c r="DL185" t="s">
        <v>3</v>
      </c>
      <c r="DM185" t="s">
        <v>3</v>
      </c>
      <c r="DN185">
        <v>104</v>
      </c>
      <c r="DO185">
        <v>70</v>
      </c>
      <c r="DP185">
        <v>1.0469999999999999</v>
      </c>
      <c r="DQ185">
        <v>1</v>
      </c>
      <c r="DU185">
        <v>1013</v>
      </c>
      <c r="DV185" t="s">
        <v>245</v>
      </c>
      <c r="DW185" t="s">
        <v>245</v>
      </c>
      <c r="DX185">
        <v>1</v>
      </c>
      <c r="EE185">
        <v>21987441</v>
      </c>
      <c r="EF185">
        <v>30</v>
      </c>
      <c r="EG185" t="s">
        <v>22</v>
      </c>
      <c r="EH185">
        <v>0</v>
      </c>
      <c r="EI185" t="s">
        <v>3</v>
      </c>
      <c r="EJ185">
        <v>1</v>
      </c>
      <c r="EK185">
        <v>89</v>
      </c>
      <c r="EL185" t="s">
        <v>218</v>
      </c>
      <c r="EM185" t="s">
        <v>219</v>
      </c>
      <c r="EO185" t="s">
        <v>3</v>
      </c>
      <c r="EQ185">
        <v>131072</v>
      </c>
      <c r="ER185">
        <v>7.72</v>
      </c>
      <c r="ES185">
        <v>0</v>
      </c>
      <c r="ET185">
        <v>3.22</v>
      </c>
      <c r="EU185">
        <v>0.08</v>
      </c>
      <c r="EV185">
        <v>4.5</v>
      </c>
      <c r="EW185">
        <v>0.44</v>
      </c>
      <c r="EX185">
        <v>0</v>
      </c>
      <c r="EY185">
        <v>0</v>
      </c>
      <c r="FQ185">
        <v>0</v>
      </c>
      <c r="FR185">
        <f t="shared" si="224"/>
        <v>0</v>
      </c>
      <c r="FS185">
        <v>0</v>
      </c>
      <c r="FX185">
        <v>104</v>
      </c>
      <c r="FY185">
        <v>70</v>
      </c>
      <c r="GA185" t="s">
        <v>3</v>
      </c>
      <c r="GD185">
        <v>0</v>
      </c>
      <c r="GF185">
        <v>1084930253</v>
      </c>
      <c r="GG185">
        <v>2</v>
      </c>
      <c r="GH185">
        <v>1</v>
      </c>
      <c r="GI185">
        <v>2</v>
      </c>
      <c r="GJ185">
        <v>0</v>
      </c>
      <c r="GK185">
        <f>ROUND(R185*(R12)/100,2)</f>
        <v>0.6</v>
      </c>
      <c r="GL185">
        <f t="shared" si="225"/>
        <v>0</v>
      </c>
      <c r="GM185">
        <f t="shared" si="226"/>
        <v>823.71</v>
      </c>
      <c r="GN185">
        <f t="shared" si="227"/>
        <v>823.71</v>
      </c>
      <c r="GO185">
        <f t="shared" si="228"/>
        <v>0</v>
      </c>
      <c r="GP185">
        <f t="shared" si="229"/>
        <v>0</v>
      </c>
      <c r="GR185">
        <v>0</v>
      </c>
      <c r="GS185">
        <v>0</v>
      </c>
      <c r="GT185">
        <v>0</v>
      </c>
      <c r="GU185" t="s">
        <v>3</v>
      </c>
      <c r="GV185">
        <f t="shared" si="230"/>
        <v>0</v>
      </c>
      <c r="GW185">
        <v>1</v>
      </c>
      <c r="GX185">
        <f t="shared" si="231"/>
        <v>0</v>
      </c>
      <c r="HA185">
        <v>0</v>
      </c>
      <c r="HB185">
        <v>0</v>
      </c>
      <c r="IK185">
        <v>0</v>
      </c>
    </row>
    <row r="186" spans="1:245" x14ac:dyDescent="0.2">
      <c r="A186">
        <v>18</v>
      </c>
      <c r="B186">
        <v>1</v>
      </c>
      <c r="E186" t="s">
        <v>312</v>
      </c>
      <c r="F186" t="s">
        <v>130</v>
      </c>
      <c r="G186" t="s">
        <v>131</v>
      </c>
      <c r="H186" t="s">
        <v>123</v>
      </c>
      <c r="I186">
        <f>I185*J186</f>
        <v>3.6505800000000002</v>
      </c>
      <c r="J186">
        <v>2.04</v>
      </c>
      <c r="O186">
        <f t="shared" si="198"/>
        <v>11435.07</v>
      </c>
      <c r="P186">
        <f t="shared" si="199"/>
        <v>11435.07</v>
      </c>
      <c r="Q186">
        <f t="shared" si="200"/>
        <v>0</v>
      </c>
      <c r="R186">
        <f t="shared" si="201"/>
        <v>0</v>
      </c>
      <c r="S186">
        <f t="shared" si="202"/>
        <v>0</v>
      </c>
      <c r="T186">
        <f t="shared" si="203"/>
        <v>0</v>
      </c>
      <c r="U186">
        <f t="shared" si="204"/>
        <v>0</v>
      </c>
      <c r="V186">
        <f t="shared" si="205"/>
        <v>0</v>
      </c>
      <c r="W186">
        <f t="shared" si="206"/>
        <v>0</v>
      </c>
      <c r="X186">
        <f t="shared" si="207"/>
        <v>0</v>
      </c>
      <c r="Y186">
        <f t="shared" si="208"/>
        <v>0</v>
      </c>
      <c r="AA186">
        <v>42145827</v>
      </c>
      <c r="AB186">
        <f t="shared" si="209"/>
        <v>478.96</v>
      </c>
      <c r="AC186">
        <f>ROUND((ES186),6)</f>
        <v>478.96</v>
      </c>
      <c r="AD186">
        <f>ROUND((ET186),6)</f>
        <v>0</v>
      </c>
      <c r="AE186">
        <f>ROUND((EU186),6)</f>
        <v>0</v>
      </c>
      <c r="AF186">
        <f>ROUND((EV186),6)</f>
        <v>0</v>
      </c>
      <c r="AG186">
        <f t="shared" si="211"/>
        <v>0</v>
      </c>
      <c r="AH186">
        <f>(EW186)</f>
        <v>0</v>
      </c>
      <c r="AI186">
        <f>(EX186)</f>
        <v>0</v>
      </c>
      <c r="AJ186">
        <f t="shared" si="212"/>
        <v>0</v>
      </c>
      <c r="AK186">
        <v>478.96</v>
      </c>
      <c r="AL186">
        <v>478.96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6.54</v>
      </c>
      <c r="BD186" t="s">
        <v>3</v>
      </c>
      <c r="BE186" t="s">
        <v>3</v>
      </c>
      <c r="BF186" t="s">
        <v>3</v>
      </c>
      <c r="BG186" t="s">
        <v>3</v>
      </c>
      <c r="BH186">
        <v>3</v>
      </c>
      <c r="BI186">
        <v>1</v>
      </c>
      <c r="BJ186" t="s">
        <v>132</v>
      </c>
      <c r="BM186">
        <v>89</v>
      </c>
      <c r="BN186">
        <v>7156650</v>
      </c>
      <c r="BO186" t="s">
        <v>130</v>
      </c>
      <c r="BP186">
        <v>1</v>
      </c>
      <c r="BQ186">
        <v>30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0</v>
      </c>
      <c r="CA186">
        <v>0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213"/>
        <v>11435.07</v>
      </c>
      <c r="CQ186">
        <f t="shared" si="214"/>
        <v>3132.3984</v>
      </c>
      <c r="CR186">
        <f t="shared" si="215"/>
        <v>0</v>
      </c>
      <c r="CS186">
        <f t="shared" si="216"/>
        <v>0</v>
      </c>
      <c r="CT186">
        <f t="shared" si="217"/>
        <v>0</v>
      </c>
      <c r="CU186">
        <f t="shared" si="218"/>
        <v>0</v>
      </c>
      <c r="CV186">
        <f t="shared" si="219"/>
        <v>0</v>
      </c>
      <c r="CW186">
        <f t="shared" si="220"/>
        <v>0</v>
      </c>
      <c r="CX186">
        <f t="shared" si="221"/>
        <v>0</v>
      </c>
      <c r="CY186">
        <f t="shared" si="222"/>
        <v>0</v>
      </c>
      <c r="CZ186">
        <f t="shared" si="223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104</v>
      </c>
      <c r="DO186">
        <v>70</v>
      </c>
      <c r="DP186">
        <v>1.0469999999999999</v>
      </c>
      <c r="DQ186">
        <v>1</v>
      </c>
      <c r="DU186">
        <v>1007</v>
      </c>
      <c r="DV186" t="s">
        <v>123</v>
      </c>
      <c r="DW186" t="s">
        <v>123</v>
      </c>
      <c r="DX186">
        <v>1</v>
      </c>
      <c r="EE186">
        <v>21987441</v>
      </c>
      <c r="EF186">
        <v>30</v>
      </c>
      <c r="EG186" t="s">
        <v>22</v>
      </c>
      <c r="EH186">
        <v>0</v>
      </c>
      <c r="EI186" t="s">
        <v>3</v>
      </c>
      <c r="EJ186">
        <v>1</v>
      </c>
      <c r="EK186">
        <v>89</v>
      </c>
      <c r="EL186" t="s">
        <v>218</v>
      </c>
      <c r="EM186" t="s">
        <v>219</v>
      </c>
      <c r="EO186" t="s">
        <v>3</v>
      </c>
      <c r="EQ186">
        <v>0</v>
      </c>
      <c r="ER186">
        <v>478.96</v>
      </c>
      <c r="ES186">
        <v>478.96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224"/>
        <v>0</v>
      </c>
      <c r="FS186">
        <v>0</v>
      </c>
      <c r="FX186">
        <v>104</v>
      </c>
      <c r="FY186">
        <v>70</v>
      </c>
      <c r="GA186" t="s">
        <v>3</v>
      </c>
      <c r="GD186">
        <v>0</v>
      </c>
      <c r="GF186">
        <v>-1161195218</v>
      </c>
      <c r="GG186">
        <v>2</v>
      </c>
      <c r="GH186">
        <v>1</v>
      </c>
      <c r="GI186">
        <v>2</v>
      </c>
      <c r="GJ186">
        <v>0</v>
      </c>
      <c r="GK186">
        <f>ROUND(R186*(R12)/100,2)</f>
        <v>0</v>
      </c>
      <c r="GL186">
        <f t="shared" si="225"/>
        <v>0</v>
      </c>
      <c r="GM186">
        <f t="shared" si="226"/>
        <v>11435.07</v>
      </c>
      <c r="GN186">
        <f t="shared" si="227"/>
        <v>11435.07</v>
      </c>
      <c r="GO186">
        <f t="shared" si="228"/>
        <v>0</v>
      </c>
      <c r="GP186">
        <f t="shared" si="229"/>
        <v>0</v>
      </c>
      <c r="GR186">
        <v>0</v>
      </c>
      <c r="GS186">
        <v>0</v>
      </c>
      <c r="GT186">
        <v>0</v>
      </c>
      <c r="GU186" t="s">
        <v>3</v>
      </c>
      <c r="GV186">
        <f t="shared" si="230"/>
        <v>0</v>
      </c>
      <c r="GW186">
        <v>1</v>
      </c>
      <c r="GX186">
        <f t="shared" si="231"/>
        <v>0</v>
      </c>
      <c r="HA186">
        <v>0</v>
      </c>
      <c r="HB186">
        <v>0</v>
      </c>
      <c r="IK186">
        <v>0</v>
      </c>
    </row>
    <row r="187" spans="1:245" x14ac:dyDescent="0.2">
      <c r="A187">
        <v>17</v>
      </c>
      <c r="B187">
        <v>1</v>
      </c>
      <c r="E187" t="s">
        <v>313</v>
      </c>
      <c r="F187" t="s">
        <v>254</v>
      </c>
      <c r="G187" t="s">
        <v>255</v>
      </c>
      <c r="H187" t="s">
        <v>256</v>
      </c>
      <c r="I187">
        <v>0.50109999999999999</v>
      </c>
      <c r="J187">
        <v>0</v>
      </c>
      <c r="O187">
        <f t="shared" si="198"/>
        <v>2292.15</v>
      </c>
      <c r="P187">
        <f t="shared" si="199"/>
        <v>699.3</v>
      </c>
      <c r="Q187">
        <f t="shared" si="200"/>
        <v>153.16</v>
      </c>
      <c r="R187">
        <f t="shared" si="201"/>
        <v>4.62</v>
      </c>
      <c r="S187">
        <f t="shared" si="202"/>
        <v>1439.69</v>
      </c>
      <c r="T187">
        <f t="shared" si="203"/>
        <v>0</v>
      </c>
      <c r="U187">
        <f t="shared" si="204"/>
        <v>6.6846739999999993</v>
      </c>
      <c r="V187">
        <f t="shared" si="205"/>
        <v>0</v>
      </c>
      <c r="W187">
        <f t="shared" si="206"/>
        <v>0</v>
      </c>
      <c r="X187">
        <f t="shared" si="207"/>
        <v>1036.58</v>
      </c>
      <c r="Y187">
        <f t="shared" si="208"/>
        <v>633.46</v>
      </c>
      <c r="AA187">
        <v>42145827</v>
      </c>
      <c r="AB187">
        <f t="shared" si="209"/>
        <v>452.142</v>
      </c>
      <c r="AC187">
        <f t="shared" ref="AC187:AC197" si="232">ROUND((ES187),6)</f>
        <v>258.91000000000003</v>
      </c>
      <c r="AD187">
        <f>ROUND(((ET187*1.25)),6)</f>
        <v>38.35</v>
      </c>
      <c r="AE187">
        <f>ROUND(((EU187*1.25)),6)</f>
        <v>9.2125000000000004</v>
      </c>
      <c r="AF187">
        <f>ROUND(((EV187*1.15)),6)</f>
        <v>154.88200000000001</v>
      </c>
      <c r="AG187">
        <f t="shared" si="211"/>
        <v>0</v>
      </c>
      <c r="AH187">
        <f>((EW187*1.15))</f>
        <v>13.339999999999998</v>
      </c>
      <c r="AI187">
        <f>((EX187*1.25))</f>
        <v>0</v>
      </c>
      <c r="AJ187">
        <f t="shared" si="212"/>
        <v>0</v>
      </c>
      <c r="AK187">
        <v>424.27</v>
      </c>
      <c r="AL187">
        <v>258.91000000000003</v>
      </c>
      <c r="AM187">
        <v>30.68</v>
      </c>
      <c r="AN187">
        <v>7.37</v>
      </c>
      <c r="AO187">
        <v>134.68</v>
      </c>
      <c r="AP187">
        <v>0</v>
      </c>
      <c r="AQ187">
        <v>11.6</v>
      </c>
      <c r="AR187">
        <v>0</v>
      </c>
      <c r="AS187">
        <v>0</v>
      </c>
      <c r="AT187">
        <v>72</v>
      </c>
      <c r="AU187">
        <v>44</v>
      </c>
      <c r="AV187">
        <v>1</v>
      </c>
      <c r="AW187">
        <v>1</v>
      </c>
      <c r="AZ187">
        <v>1</v>
      </c>
      <c r="BA187">
        <v>18.55</v>
      </c>
      <c r="BB187">
        <v>7.97</v>
      </c>
      <c r="BC187">
        <v>5.39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1</v>
      </c>
      <c r="BJ187" t="s">
        <v>257</v>
      </c>
      <c r="BM187">
        <v>47</v>
      </c>
      <c r="BN187">
        <v>7156650</v>
      </c>
      <c r="BO187" t="s">
        <v>254</v>
      </c>
      <c r="BP187">
        <v>1</v>
      </c>
      <c r="BQ187">
        <v>30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72</v>
      </c>
      <c r="CA187">
        <v>44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213"/>
        <v>2292.15</v>
      </c>
      <c r="CQ187">
        <f t="shared" si="214"/>
        <v>1395.5249000000001</v>
      </c>
      <c r="CR187">
        <f t="shared" si="215"/>
        <v>305.64949999999999</v>
      </c>
      <c r="CS187">
        <f t="shared" si="216"/>
        <v>9.2125000000000004</v>
      </c>
      <c r="CT187">
        <f t="shared" si="217"/>
        <v>2873.0611000000004</v>
      </c>
      <c r="CU187">
        <f t="shared" si="218"/>
        <v>0</v>
      </c>
      <c r="CV187">
        <f t="shared" si="219"/>
        <v>13.339999999999998</v>
      </c>
      <c r="CW187">
        <f t="shared" si="220"/>
        <v>0</v>
      </c>
      <c r="CX187">
        <f t="shared" si="221"/>
        <v>0</v>
      </c>
      <c r="CY187">
        <f t="shared" si="222"/>
        <v>1036.5768</v>
      </c>
      <c r="CZ187">
        <f t="shared" si="223"/>
        <v>633.46360000000004</v>
      </c>
      <c r="DC187" t="s">
        <v>3</v>
      </c>
      <c r="DD187" t="s">
        <v>3</v>
      </c>
      <c r="DE187" t="s">
        <v>11</v>
      </c>
      <c r="DF187" t="s">
        <v>11</v>
      </c>
      <c r="DG187" t="s">
        <v>12</v>
      </c>
      <c r="DH187" t="s">
        <v>3</v>
      </c>
      <c r="DI187" t="s">
        <v>12</v>
      </c>
      <c r="DJ187" t="s">
        <v>11</v>
      </c>
      <c r="DK187" t="s">
        <v>3</v>
      </c>
      <c r="DL187" t="s">
        <v>3</v>
      </c>
      <c r="DM187" t="s">
        <v>3</v>
      </c>
      <c r="DN187">
        <v>85</v>
      </c>
      <c r="DO187">
        <v>70</v>
      </c>
      <c r="DP187">
        <v>1.0469999999999999</v>
      </c>
      <c r="DQ187">
        <v>1.022</v>
      </c>
      <c r="DU187">
        <v>1013</v>
      </c>
      <c r="DV187" t="s">
        <v>256</v>
      </c>
      <c r="DW187" t="s">
        <v>256</v>
      </c>
      <c r="DX187">
        <v>1</v>
      </c>
      <c r="EE187">
        <v>21987399</v>
      </c>
      <c r="EF187">
        <v>30</v>
      </c>
      <c r="EG187" t="s">
        <v>22</v>
      </c>
      <c r="EH187">
        <v>0</v>
      </c>
      <c r="EI187" t="s">
        <v>3</v>
      </c>
      <c r="EJ187">
        <v>1</v>
      </c>
      <c r="EK187">
        <v>47</v>
      </c>
      <c r="EL187" t="s">
        <v>258</v>
      </c>
      <c r="EM187" t="s">
        <v>259</v>
      </c>
      <c r="EO187" t="s">
        <v>3</v>
      </c>
      <c r="EQ187">
        <v>131072</v>
      </c>
      <c r="ER187">
        <v>424.27</v>
      </c>
      <c r="ES187">
        <v>258.91000000000003</v>
      </c>
      <c r="ET187">
        <v>30.68</v>
      </c>
      <c r="EU187">
        <v>7.37</v>
      </c>
      <c r="EV187">
        <v>134.68</v>
      </c>
      <c r="EW187">
        <v>11.6</v>
      </c>
      <c r="EX187">
        <v>0</v>
      </c>
      <c r="EY187">
        <v>0</v>
      </c>
      <c r="FQ187">
        <v>0</v>
      </c>
      <c r="FR187">
        <f t="shared" si="224"/>
        <v>0</v>
      </c>
      <c r="FS187">
        <v>0</v>
      </c>
      <c r="FX187">
        <v>85</v>
      </c>
      <c r="FY187">
        <v>70</v>
      </c>
      <c r="GA187" t="s">
        <v>3</v>
      </c>
      <c r="GD187">
        <v>0</v>
      </c>
      <c r="GF187">
        <v>-1602621314</v>
      </c>
      <c r="GG187">
        <v>2</v>
      </c>
      <c r="GH187">
        <v>1</v>
      </c>
      <c r="GI187">
        <v>2</v>
      </c>
      <c r="GJ187">
        <v>0</v>
      </c>
      <c r="GK187">
        <f>ROUND(R187*(R12)/100,2)</f>
        <v>7.72</v>
      </c>
      <c r="GL187">
        <f t="shared" si="225"/>
        <v>0</v>
      </c>
      <c r="GM187">
        <f t="shared" si="226"/>
        <v>3969.91</v>
      </c>
      <c r="GN187">
        <f t="shared" si="227"/>
        <v>3969.91</v>
      </c>
      <c r="GO187">
        <f t="shared" si="228"/>
        <v>0</v>
      </c>
      <c r="GP187">
        <f t="shared" si="229"/>
        <v>0</v>
      </c>
      <c r="GR187">
        <v>0</v>
      </c>
      <c r="GS187">
        <v>0</v>
      </c>
      <c r="GT187">
        <v>0</v>
      </c>
      <c r="GU187" t="s">
        <v>3</v>
      </c>
      <c r="GV187">
        <f t="shared" si="230"/>
        <v>0</v>
      </c>
      <c r="GW187">
        <v>1</v>
      </c>
      <c r="GX187">
        <f t="shared" si="231"/>
        <v>0</v>
      </c>
      <c r="HA187">
        <v>0</v>
      </c>
      <c r="HB187">
        <v>0</v>
      </c>
      <c r="IK187">
        <v>0</v>
      </c>
    </row>
    <row r="188" spans="1:245" x14ac:dyDescent="0.2">
      <c r="A188">
        <v>18</v>
      </c>
      <c r="B188">
        <v>1</v>
      </c>
      <c r="E188" t="s">
        <v>314</v>
      </c>
      <c r="F188" t="s">
        <v>261</v>
      </c>
      <c r="G188" t="s">
        <v>262</v>
      </c>
      <c r="H188" t="s">
        <v>39</v>
      </c>
      <c r="I188">
        <f>I187*J188</f>
        <v>0.50109999999999999</v>
      </c>
      <c r="J188">
        <v>1</v>
      </c>
      <c r="O188">
        <f t="shared" si="198"/>
        <v>15315.25</v>
      </c>
      <c r="P188">
        <f t="shared" si="199"/>
        <v>15315.25</v>
      </c>
      <c r="Q188">
        <f t="shared" si="200"/>
        <v>0</v>
      </c>
      <c r="R188">
        <f t="shared" si="201"/>
        <v>0</v>
      </c>
      <c r="S188">
        <f t="shared" si="202"/>
        <v>0</v>
      </c>
      <c r="T188">
        <f t="shared" si="203"/>
        <v>0</v>
      </c>
      <c r="U188">
        <f t="shared" si="204"/>
        <v>0</v>
      </c>
      <c r="V188">
        <f t="shared" si="205"/>
        <v>0</v>
      </c>
      <c r="W188">
        <f t="shared" si="206"/>
        <v>0</v>
      </c>
      <c r="X188">
        <f t="shared" si="207"/>
        <v>0</v>
      </c>
      <c r="Y188">
        <f t="shared" si="208"/>
        <v>0</v>
      </c>
      <c r="AA188">
        <v>42145827</v>
      </c>
      <c r="AB188">
        <f t="shared" si="209"/>
        <v>9733.52</v>
      </c>
      <c r="AC188">
        <f t="shared" si="232"/>
        <v>9733.52</v>
      </c>
      <c r="AD188">
        <f>ROUND((ET188),6)</f>
        <v>0</v>
      </c>
      <c r="AE188">
        <f>ROUND((EU188),6)</f>
        <v>0</v>
      </c>
      <c r="AF188">
        <f>ROUND((EV188),6)</f>
        <v>0</v>
      </c>
      <c r="AG188">
        <f t="shared" si="211"/>
        <v>0</v>
      </c>
      <c r="AH188">
        <f>(EW188)</f>
        <v>0</v>
      </c>
      <c r="AI188">
        <f>(EX188)</f>
        <v>0</v>
      </c>
      <c r="AJ188">
        <f t="shared" si="212"/>
        <v>0</v>
      </c>
      <c r="AK188">
        <v>9733.52</v>
      </c>
      <c r="AL188">
        <v>9733.52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1</v>
      </c>
      <c r="AW188">
        <v>1</v>
      </c>
      <c r="AZ188">
        <v>1</v>
      </c>
      <c r="BA188">
        <v>1</v>
      </c>
      <c r="BB188">
        <v>1</v>
      </c>
      <c r="BC188">
        <v>3.14</v>
      </c>
      <c r="BD188" t="s">
        <v>3</v>
      </c>
      <c r="BE188" t="s">
        <v>3</v>
      </c>
      <c r="BF188" t="s">
        <v>3</v>
      </c>
      <c r="BG188" t="s">
        <v>3</v>
      </c>
      <c r="BH188">
        <v>3</v>
      </c>
      <c r="BI188">
        <v>1</v>
      </c>
      <c r="BJ188" t="s">
        <v>263</v>
      </c>
      <c r="BM188">
        <v>47</v>
      </c>
      <c r="BN188">
        <v>7156650</v>
      </c>
      <c r="BO188" t="s">
        <v>261</v>
      </c>
      <c r="BP188">
        <v>1</v>
      </c>
      <c r="BQ188">
        <v>30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0</v>
      </c>
      <c r="CA188">
        <v>0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213"/>
        <v>15315.25</v>
      </c>
      <c r="CQ188">
        <f t="shared" si="214"/>
        <v>30563.252800000002</v>
      </c>
      <c r="CR188">
        <f t="shared" si="215"/>
        <v>0</v>
      </c>
      <c r="CS188">
        <f t="shared" si="216"/>
        <v>0</v>
      </c>
      <c r="CT188">
        <f t="shared" si="217"/>
        <v>0</v>
      </c>
      <c r="CU188">
        <f t="shared" si="218"/>
        <v>0</v>
      </c>
      <c r="CV188">
        <f t="shared" si="219"/>
        <v>0</v>
      </c>
      <c r="CW188">
        <f t="shared" si="220"/>
        <v>0</v>
      </c>
      <c r="CX188">
        <f t="shared" si="221"/>
        <v>0</v>
      </c>
      <c r="CY188">
        <f t="shared" si="222"/>
        <v>0</v>
      </c>
      <c r="CZ188">
        <f t="shared" si="223"/>
        <v>0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85</v>
      </c>
      <c r="DO188">
        <v>70</v>
      </c>
      <c r="DP188">
        <v>1.0469999999999999</v>
      </c>
      <c r="DQ188">
        <v>1.022</v>
      </c>
      <c r="DU188">
        <v>1009</v>
      </c>
      <c r="DV188" t="s">
        <v>39</v>
      </c>
      <c r="DW188" t="s">
        <v>39</v>
      </c>
      <c r="DX188">
        <v>1000</v>
      </c>
      <c r="EE188">
        <v>21987399</v>
      </c>
      <c r="EF188">
        <v>30</v>
      </c>
      <c r="EG188" t="s">
        <v>22</v>
      </c>
      <c r="EH188">
        <v>0</v>
      </c>
      <c r="EI188" t="s">
        <v>3</v>
      </c>
      <c r="EJ188">
        <v>1</v>
      </c>
      <c r="EK188">
        <v>47</v>
      </c>
      <c r="EL188" t="s">
        <v>258</v>
      </c>
      <c r="EM188" t="s">
        <v>259</v>
      </c>
      <c r="EO188" t="s">
        <v>3</v>
      </c>
      <c r="EQ188">
        <v>0</v>
      </c>
      <c r="ER188">
        <v>9733.52</v>
      </c>
      <c r="ES188">
        <v>9733.52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224"/>
        <v>0</v>
      </c>
      <c r="FS188">
        <v>0</v>
      </c>
      <c r="FX188">
        <v>85</v>
      </c>
      <c r="FY188">
        <v>70</v>
      </c>
      <c r="GA188" t="s">
        <v>3</v>
      </c>
      <c r="GD188">
        <v>0</v>
      </c>
      <c r="GF188">
        <v>1257461976</v>
      </c>
      <c r="GG188">
        <v>2</v>
      </c>
      <c r="GH188">
        <v>1</v>
      </c>
      <c r="GI188">
        <v>2</v>
      </c>
      <c r="GJ188">
        <v>0</v>
      </c>
      <c r="GK188">
        <f>ROUND(R188*(R12)/100,2)</f>
        <v>0</v>
      </c>
      <c r="GL188">
        <f t="shared" si="225"/>
        <v>0</v>
      </c>
      <c r="GM188">
        <f t="shared" si="226"/>
        <v>15315.25</v>
      </c>
      <c r="GN188">
        <f t="shared" si="227"/>
        <v>15315.25</v>
      </c>
      <c r="GO188">
        <f t="shared" si="228"/>
        <v>0</v>
      </c>
      <c r="GP188">
        <f t="shared" si="229"/>
        <v>0</v>
      </c>
      <c r="GR188">
        <v>0</v>
      </c>
      <c r="GS188">
        <v>0</v>
      </c>
      <c r="GT188">
        <v>0</v>
      </c>
      <c r="GU188" t="s">
        <v>3</v>
      </c>
      <c r="GV188">
        <f t="shared" si="230"/>
        <v>0</v>
      </c>
      <c r="GW188">
        <v>1</v>
      </c>
      <c r="GX188">
        <f t="shared" si="231"/>
        <v>0</v>
      </c>
      <c r="HA188">
        <v>0</v>
      </c>
      <c r="HB188">
        <v>0</v>
      </c>
      <c r="IK188">
        <v>0</v>
      </c>
    </row>
    <row r="189" spans="1:245" x14ac:dyDescent="0.2">
      <c r="A189">
        <v>17</v>
      </c>
      <c r="B189">
        <v>1</v>
      </c>
      <c r="E189" t="s">
        <v>315</v>
      </c>
      <c r="F189" t="s">
        <v>316</v>
      </c>
      <c r="G189" t="s">
        <v>317</v>
      </c>
      <c r="H189" t="s">
        <v>318</v>
      </c>
      <c r="I189">
        <v>1.7895000000000001</v>
      </c>
      <c r="J189">
        <v>0</v>
      </c>
      <c r="O189">
        <f t="shared" si="198"/>
        <v>66824.570000000007</v>
      </c>
      <c r="P189">
        <f t="shared" si="199"/>
        <v>45697.62</v>
      </c>
      <c r="Q189">
        <f t="shared" si="200"/>
        <v>6761.12</v>
      </c>
      <c r="R189">
        <f t="shared" si="201"/>
        <v>143.56</v>
      </c>
      <c r="S189">
        <f t="shared" si="202"/>
        <v>14365.83</v>
      </c>
      <c r="T189">
        <f t="shared" si="203"/>
        <v>0</v>
      </c>
      <c r="U189">
        <f t="shared" si="204"/>
        <v>65.8536</v>
      </c>
      <c r="V189">
        <f t="shared" si="205"/>
        <v>0</v>
      </c>
      <c r="W189">
        <f t="shared" si="206"/>
        <v>0</v>
      </c>
      <c r="X189">
        <f t="shared" si="207"/>
        <v>12929.25</v>
      </c>
      <c r="Y189">
        <f t="shared" si="208"/>
        <v>6320.97</v>
      </c>
      <c r="AA189">
        <v>42145827</v>
      </c>
      <c r="AB189">
        <f t="shared" si="209"/>
        <v>11445.3905</v>
      </c>
      <c r="AC189">
        <f t="shared" si="232"/>
        <v>10508.86</v>
      </c>
      <c r="AD189">
        <f>ROUND(((ET189*1.25)),6)</f>
        <v>503.76249999999999</v>
      </c>
      <c r="AE189">
        <f>ROUND(((EU189*1.25)),6)</f>
        <v>80.224999999999994</v>
      </c>
      <c r="AF189">
        <f>ROUND(((EV189*1.15)),6)</f>
        <v>432.76799999999997</v>
      </c>
      <c r="AG189">
        <f t="shared" si="211"/>
        <v>0</v>
      </c>
      <c r="AH189">
        <f>((EW189*1.15))</f>
        <v>36.799999999999997</v>
      </c>
      <c r="AI189">
        <f>((EX189*1.25))</f>
        <v>0</v>
      </c>
      <c r="AJ189">
        <f t="shared" si="212"/>
        <v>0</v>
      </c>
      <c r="AK189">
        <v>11288.19</v>
      </c>
      <c r="AL189">
        <v>10508.86</v>
      </c>
      <c r="AM189">
        <v>403.01</v>
      </c>
      <c r="AN189">
        <v>64.180000000000007</v>
      </c>
      <c r="AO189">
        <v>376.32</v>
      </c>
      <c r="AP189">
        <v>0</v>
      </c>
      <c r="AQ189">
        <v>32</v>
      </c>
      <c r="AR189">
        <v>0</v>
      </c>
      <c r="AS189">
        <v>0</v>
      </c>
      <c r="AT189">
        <v>90</v>
      </c>
      <c r="AU189">
        <v>44</v>
      </c>
      <c r="AV189">
        <v>1</v>
      </c>
      <c r="AW189">
        <v>1</v>
      </c>
      <c r="AZ189">
        <v>1</v>
      </c>
      <c r="BA189">
        <v>18.55</v>
      </c>
      <c r="BB189">
        <v>7.5</v>
      </c>
      <c r="BC189">
        <v>2.4300000000000002</v>
      </c>
      <c r="BD189" t="s">
        <v>3</v>
      </c>
      <c r="BE189" t="s">
        <v>3</v>
      </c>
      <c r="BF189" t="s">
        <v>3</v>
      </c>
      <c r="BG189" t="s">
        <v>3</v>
      </c>
      <c r="BH189">
        <v>0</v>
      </c>
      <c r="BI189">
        <v>1</v>
      </c>
      <c r="BJ189" t="s">
        <v>319</v>
      </c>
      <c r="BM189">
        <v>89</v>
      </c>
      <c r="BN189">
        <v>7156650</v>
      </c>
      <c r="BO189" t="s">
        <v>316</v>
      </c>
      <c r="BP189">
        <v>1</v>
      </c>
      <c r="BQ189">
        <v>30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90</v>
      </c>
      <c r="CA189">
        <v>44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13"/>
        <v>66824.570000000007</v>
      </c>
      <c r="CQ189">
        <f t="shared" si="214"/>
        <v>25536.529800000004</v>
      </c>
      <c r="CR189">
        <f t="shared" si="215"/>
        <v>3778.21875</v>
      </c>
      <c r="CS189">
        <f t="shared" si="216"/>
        <v>80.224999999999994</v>
      </c>
      <c r="CT189">
        <f t="shared" si="217"/>
        <v>8027.8463999999994</v>
      </c>
      <c r="CU189">
        <f t="shared" si="218"/>
        <v>0</v>
      </c>
      <c r="CV189">
        <f t="shared" si="219"/>
        <v>36.799999999999997</v>
      </c>
      <c r="CW189">
        <f t="shared" si="220"/>
        <v>0</v>
      </c>
      <c r="CX189">
        <f t="shared" si="221"/>
        <v>0</v>
      </c>
      <c r="CY189">
        <f t="shared" si="222"/>
        <v>12929.246999999999</v>
      </c>
      <c r="CZ189">
        <f t="shared" si="223"/>
        <v>6320.9651999999996</v>
      </c>
      <c r="DC189" t="s">
        <v>3</v>
      </c>
      <c r="DD189" t="s">
        <v>3</v>
      </c>
      <c r="DE189" t="s">
        <v>11</v>
      </c>
      <c r="DF189" t="s">
        <v>11</v>
      </c>
      <c r="DG189" t="s">
        <v>12</v>
      </c>
      <c r="DH189" t="s">
        <v>3</v>
      </c>
      <c r="DI189" t="s">
        <v>12</v>
      </c>
      <c r="DJ189" t="s">
        <v>11</v>
      </c>
      <c r="DK189" t="s">
        <v>3</v>
      </c>
      <c r="DL189" t="s">
        <v>3</v>
      </c>
      <c r="DM189" t="s">
        <v>3</v>
      </c>
      <c r="DN189">
        <v>104</v>
      </c>
      <c r="DO189">
        <v>70</v>
      </c>
      <c r="DP189">
        <v>1.0469999999999999</v>
      </c>
      <c r="DQ189">
        <v>1</v>
      </c>
      <c r="DU189">
        <v>1005</v>
      </c>
      <c r="DV189" t="s">
        <v>318</v>
      </c>
      <c r="DW189" t="s">
        <v>318</v>
      </c>
      <c r="DX189">
        <v>100</v>
      </c>
      <c r="EE189">
        <v>21987441</v>
      </c>
      <c r="EF189">
        <v>30</v>
      </c>
      <c r="EG189" t="s">
        <v>22</v>
      </c>
      <c r="EH189">
        <v>0</v>
      </c>
      <c r="EI189" t="s">
        <v>3</v>
      </c>
      <c r="EJ189">
        <v>1</v>
      </c>
      <c r="EK189">
        <v>89</v>
      </c>
      <c r="EL189" t="s">
        <v>218</v>
      </c>
      <c r="EM189" t="s">
        <v>219</v>
      </c>
      <c r="EO189" t="s">
        <v>3</v>
      </c>
      <c r="EQ189">
        <v>131072</v>
      </c>
      <c r="ER189">
        <v>11288.19</v>
      </c>
      <c r="ES189">
        <v>10508.86</v>
      </c>
      <c r="ET189">
        <v>403.01</v>
      </c>
      <c r="EU189">
        <v>64.180000000000007</v>
      </c>
      <c r="EV189">
        <v>376.32</v>
      </c>
      <c r="EW189">
        <v>32</v>
      </c>
      <c r="EX189">
        <v>0</v>
      </c>
      <c r="EY189">
        <v>0</v>
      </c>
      <c r="FQ189">
        <v>0</v>
      </c>
      <c r="FR189">
        <f t="shared" si="224"/>
        <v>0</v>
      </c>
      <c r="FS189">
        <v>0</v>
      </c>
      <c r="FX189">
        <v>104</v>
      </c>
      <c r="FY189">
        <v>70</v>
      </c>
      <c r="GA189" t="s">
        <v>3</v>
      </c>
      <c r="GD189">
        <v>0</v>
      </c>
      <c r="GF189">
        <v>1072515979</v>
      </c>
      <c r="GG189">
        <v>2</v>
      </c>
      <c r="GH189">
        <v>1</v>
      </c>
      <c r="GI189">
        <v>2</v>
      </c>
      <c r="GJ189">
        <v>0</v>
      </c>
      <c r="GK189">
        <f>ROUND(R189*(R12)/100,2)</f>
        <v>239.75</v>
      </c>
      <c r="GL189">
        <f t="shared" si="225"/>
        <v>0</v>
      </c>
      <c r="GM189">
        <f t="shared" si="226"/>
        <v>86314.54</v>
      </c>
      <c r="GN189">
        <f t="shared" si="227"/>
        <v>86314.54</v>
      </c>
      <c r="GO189">
        <f t="shared" si="228"/>
        <v>0</v>
      </c>
      <c r="GP189">
        <f t="shared" si="229"/>
        <v>0</v>
      </c>
      <c r="GR189">
        <v>0</v>
      </c>
      <c r="GS189">
        <v>0</v>
      </c>
      <c r="GT189">
        <v>0</v>
      </c>
      <c r="GU189" t="s">
        <v>3</v>
      </c>
      <c r="GV189">
        <f t="shared" si="230"/>
        <v>0</v>
      </c>
      <c r="GW189">
        <v>1</v>
      </c>
      <c r="GX189">
        <f t="shared" si="231"/>
        <v>0</v>
      </c>
      <c r="HA189">
        <v>0</v>
      </c>
      <c r="HB189">
        <v>0</v>
      </c>
      <c r="IK189">
        <v>0</v>
      </c>
    </row>
    <row r="190" spans="1:245" x14ac:dyDescent="0.2">
      <c r="A190">
        <v>18</v>
      </c>
      <c r="B190">
        <v>1</v>
      </c>
      <c r="E190" t="s">
        <v>320</v>
      </c>
      <c r="F190" t="s">
        <v>321</v>
      </c>
      <c r="G190" t="s">
        <v>322</v>
      </c>
      <c r="H190" t="s">
        <v>28</v>
      </c>
      <c r="I190">
        <f>I189*J190</f>
        <v>200.42400000000001</v>
      </c>
      <c r="J190">
        <v>112</v>
      </c>
      <c r="O190">
        <f t="shared" si="198"/>
        <v>27516.61</v>
      </c>
      <c r="P190">
        <f t="shared" si="199"/>
        <v>27516.61</v>
      </c>
      <c r="Q190">
        <f t="shared" si="200"/>
        <v>0</v>
      </c>
      <c r="R190">
        <f t="shared" si="201"/>
        <v>0</v>
      </c>
      <c r="S190">
        <f t="shared" si="202"/>
        <v>0</v>
      </c>
      <c r="T190">
        <f t="shared" si="203"/>
        <v>0</v>
      </c>
      <c r="U190">
        <f t="shared" si="204"/>
        <v>0</v>
      </c>
      <c r="V190">
        <f t="shared" si="205"/>
        <v>0</v>
      </c>
      <c r="W190">
        <f t="shared" si="206"/>
        <v>0</v>
      </c>
      <c r="X190">
        <f t="shared" si="207"/>
        <v>0</v>
      </c>
      <c r="Y190">
        <f t="shared" si="208"/>
        <v>0</v>
      </c>
      <c r="AA190">
        <v>42145827</v>
      </c>
      <c r="AB190">
        <f t="shared" si="209"/>
        <v>40.380000000000003</v>
      </c>
      <c r="AC190">
        <f t="shared" si="232"/>
        <v>40.380000000000003</v>
      </c>
      <c r="AD190">
        <f>ROUND((ET190),6)</f>
        <v>0</v>
      </c>
      <c r="AE190">
        <f>ROUND((EU190),6)</f>
        <v>0</v>
      </c>
      <c r="AF190">
        <f>ROUND((EV190),6)</f>
        <v>0</v>
      </c>
      <c r="AG190">
        <f t="shared" si="211"/>
        <v>0</v>
      </c>
      <c r="AH190">
        <f>(EW190)</f>
        <v>0</v>
      </c>
      <c r="AI190">
        <f>(EX190)</f>
        <v>0</v>
      </c>
      <c r="AJ190">
        <f t="shared" si="212"/>
        <v>0</v>
      </c>
      <c r="AK190">
        <v>40.380000000000003</v>
      </c>
      <c r="AL190">
        <v>40.380000000000003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</v>
      </c>
      <c r="AW190">
        <v>1</v>
      </c>
      <c r="AZ190">
        <v>1</v>
      </c>
      <c r="BA190">
        <v>1</v>
      </c>
      <c r="BB190">
        <v>1</v>
      </c>
      <c r="BC190">
        <v>3.4</v>
      </c>
      <c r="BD190" t="s">
        <v>3</v>
      </c>
      <c r="BE190" t="s">
        <v>3</v>
      </c>
      <c r="BF190" t="s">
        <v>3</v>
      </c>
      <c r="BG190" t="s">
        <v>3</v>
      </c>
      <c r="BH190">
        <v>3</v>
      </c>
      <c r="BI190">
        <v>1</v>
      </c>
      <c r="BJ190" t="s">
        <v>323</v>
      </c>
      <c r="BM190">
        <v>89</v>
      </c>
      <c r="BN190">
        <v>7156650</v>
      </c>
      <c r="BO190" t="s">
        <v>321</v>
      </c>
      <c r="BP190">
        <v>1</v>
      </c>
      <c r="BQ190">
        <v>30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0</v>
      </c>
      <c r="CA190">
        <v>0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213"/>
        <v>27516.61</v>
      </c>
      <c r="CQ190">
        <f t="shared" si="214"/>
        <v>137.292</v>
      </c>
      <c r="CR190">
        <f t="shared" si="215"/>
        <v>0</v>
      </c>
      <c r="CS190">
        <f t="shared" si="216"/>
        <v>0</v>
      </c>
      <c r="CT190">
        <f t="shared" si="217"/>
        <v>0</v>
      </c>
      <c r="CU190">
        <f t="shared" si="218"/>
        <v>0</v>
      </c>
      <c r="CV190">
        <f t="shared" si="219"/>
        <v>0</v>
      </c>
      <c r="CW190">
        <f t="shared" si="220"/>
        <v>0</v>
      </c>
      <c r="CX190">
        <f t="shared" si="221"/>
        <v>0</v>
      </c>
      <c r="CY190">
        <f t="shared" si="222"/>
        <v>0</v>
      </c>
      <c r="CZ190">
        <f t="shared" si="223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104</v>
      </c>
      <c r="DO190">
        <v>70</v>
      </c>
      <c r="DP190">
        <v>1.0469999999999999</v>
      </c>
      <c r="DQ190">
        <v>1</v>
      </c>
      <c r="DU190">
        <v>1005</v>
      </c>
      <c r="DV190" t="s">
        <v>28</v>
      </c>
      <c r="DW190" t="s">
        <v>28</v>
      </c>
      <c r="DX190">
        <v>1</v>
      </c>
      <c r="EE190">
        <v>21987441</v>
      </c>
      <c r="EF190">
        <v>30</v>
      </c>
      <c r="EG190" t="s">
        <v>22</v>
      </c>
      <c r="EH190">
        <v>0</v>
      </c>
      <c r="EI190" t="s">
        <v>3</v>
      </c>
      <c r="EJ190">
        <v>1</v>
      </c>
      <c r="EK190">
        <v>89</v>
      </c>
      <c r="EL190" t="s">
        <v>218</v>
      </c>
      <c r="EM190" t="s">
        <v>219</v>
      </c>
      <c r="EO190" t="s">
        <v>3</v>
      </c>
      <c r="EQ190">
        <v>0</v>
      </c>
      <c r="ER190">
        <v>40.380000000000003</v>
      </c>
      <c r="ES190">
        <v>40.380000000000003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224"/>
        <v>0</v>
      </c>
      <c r="FS190">
        <v>0</v>
      </c>
      <c r="FX190">
        <v>104</v>
      </c>
      <c r="FY190">
        <v>70</v>
      </c>
      <c r="GA190" t="s">
        <v>3</v>
      </c>
      <c r="GD190">
        <v>0</v>
      </c>
      <c r="GF190">
        <v>-1950471746</v>
      </c>
      <c r="GG190">
        <v>2</v>
      </c>
      <c r="GH190">
        <v>1</v>
      </c>
      <c r="GI190">
        <v>2</v>
      </c>
      <c r="GJ190">
        <v>0</v>
      </c>
      <c r="GK190">
        <f>ROUND(R190*(R12)/100,2)</f>
        <v>0</v>
      </c>
      <c r="GL190">
        <f t="shared" si="225"/>
        <v>0</v>
      </c>
      <c r="GM190">
        <f t="shared" si="226"/>
        <v>27516.61</v>
      </c>
      <c r="GN190">
        <f t="shared" si="227"/>
        <v>27516.61</v>
      </c>
      <c r="GO190">
        <f t="shared" si="228"/>
        <v>0</v>
      </c>
      <c r="GP190">
        <f t="shared" si="229"/>
        <v>0</v>
      </c>
      <c r="GR190">
        <v>0</v>
      </c>
      <c r="GS190">
        <v>0</v>
      </c>
      <c r="GT190">
        <v>0</v>
      </c>
      <c r="GU190" t="s">
        <v>3</v>
      </c>
      <c r="GV190">
        <f t="shared" si="230"/>
        <v>0</v>
      </c>
      <c r="GW190">
        <v>1</v>
      </c>
      <c r="GX190">
        <f t="shared" si="231"/>
        <v>0</v>
      </c>
      <c r="HA190">
        <v>0</v>
      </c>
      <c r="HB190">
        <v>0</v>
      </c>
      <c r="IK190">
        <v>0</v>
      </c>
    </row>
    <row r="191" spans="1:245" x14ac:dyDescent="0.2">
      <c r="A191">
        <v>17</v>
      </c>
      <c r="B191">
        <v>1</v>
      </c>
      <c r="E191" t="s">
        <v>324</v>
      </c>
      <c r="F191" t="s">
        <v>265</v>
      </c>
      <c r="G191" t="s">
        <v>266</v>
      </c>
      <c r="H191" t="s">
        <v>267</v>
      </c>
      <c r="I191">
        <v>1.3072999999999999</v>
      </c>
      <c r="J191">
        <v>0</v>
      </c>
      <c r="O191">
        <f t="shared" si="198"/>
        <v>30580.01</v>
      </c>
      <c r="P191">
        <f t="shared" si="199"/>
        <v>1390.53</v>
      </c>
      <c r="Q191">
        <f t="shared" si="200"/>
        <v>1664.6</v>
      </c>
      <c r="R191">
        <f t="shared" si="201"/>
        <v>20.440000000000001</v>
      </c>
      <c r="S191">
        <f t="shared" si="202"/>
        <v>27524.880000000001</v>
      </c>
      <c r="T191">
        <f t="shared" si="203"/>
        <v>0</v>
      </c>
      <c r="U191">
        <f t="shared" si="204"/>
        <v>126.40545159999998</v>
      </c>
      <c r="V191">
        <f t="shared" si="205"/>
        <v>0</v>
      </c>
      <c r="W191">
        <f t="shared" si="206"/>
        <v>0</v>
      </c>
      <c r="X191">
        <f t="shared" si="207"/>
        <v>24772.39</v>
      </c>
      <c r="Y191">
        <f t="shared" si="208"/>
        <v>12110.95</v>
      </c>
      <c r="AA191">
        <v>42145827</v>
      </c>
      <c r="AB191">
        <f t="shared" si="209"/>
        <v>1959.5195000000001</v>
      </c>
      <c r="AC191">
        <f t="shared" si="232"/>
        <v>699.78</v>
      </c>
      <c r="AD191">
        <f>ROUND(((ET191*1.25)),6)</f>
        <v>124.71250000000001</v>
      </c>
      <c r="AE191">
        <f>ROUND(((EU191*1.25)),6)</f>
        <v>15.637499999999999</v>
      </c>
      <c r="AF191">
        <f>ROUND(((EV191*1.15)),6)</f>
        <v>1135.027</v>
      </c>
      <c r="AG191">
        <f t="shared" si="211"/>
        <v>0</v>
      </c>
      <c r="AH191">
        <f>((EW191*1.15))</f>
        <v>96.691999999999993</v>
      </c>
      <c r="AI191">
        <f>((EX191*1.25))</f>
        <v>0</v>
      </c>
      <c r="AJ191">
        <f t="shared" si="212"/>
        <v>0</v>
      </c>
      <c r="AK191">
        <v>1786.53</v>
      </c>
      <c r="AL191">
        <v>699.78</v>
      </c>
      <c r="AM191">
        <v>99.77</v>
      </c>
      <c r="AN191">
        <v>12.51</v>
      </c>
      <c r="AO191">
        <v>986.98</v>
      </c>
      <c r="AP191">
        <v>0</v>
      </c>
      <c r="AQ191">
        <v>84.08</v>
      </c>
      <c r="AR191">
        <v>0</v>
      </c>
      <c r="AS191">
        <v>0</v>
      </c>
      <c r="AT191">
        <v>90</v>
      </c>
      <c r="AU191">
        <v>44</v>
      </c>
      <c r="AV191">
        <v>1</v>
      </c>
      <c r="AW191">
        <v>1</v>
      </c>
      <c r="AZ191">
        <v>1</v>
      </c>
      <c r="BA191">
        <v>18.55</v>
      </c>
      <c r="BB191">
        <v>10.210000000000001</v>
      </c>
      <c r="BC191">
        <v>1.52</v>
      </c>
      <c r="BD191" t="s">
        <v>3</v>
      </c>
      <c r="BE191" t="s">
        <v>3</v>
      </c>
      <c r="BF191" t="s">
        <v>3</v>
      </c>
      <c r="BG191" t="s">
        <v>3</v>
      </c>
      <c r="BH191">
        <v>0</v>
      </c>
      <c r="BI191">
        <v>1</v>
      </c>
      <c r="BJ191" t="s">
        <v>268</v>
      </c>
      <c r="BM191">
        <v>92</v>
      </c>
      <c r="BN191">
        <v>7156650</v>
      </c>
      <c r="BO191" t="s">
        <v>265</v>
      </c>
      <c r="BP191">
        <v>1</v>
      </c>
      <c r="BQ191">
        <v>30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90</v>
      </c>
      <c r="CA191">
        <v>44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13"/>
        <v>30580.010000000002</v>
      </c>
      <c r="CQ191">
        <f t="shared" si="214"/>
        <v>1063.6656</v>
      </c>
      <c r="CR191">
        <f t="shared" si="215"/>
        <v>1273.3146250000002</v>
      </c>
      <c r="CS191">
        <f t="shared" si="216"/>
        <v>15.637499999999999</v>
      </c>
      <c r="CT191">
        <f t="shared" si="217"/>
        <v>21054.75085</v>
      </c>
      <c r="CU191">
        <f t="shared" si="218"/>
        <v>0</v>
      </c>
      <c r="CV191">
        <f t="shared" si="219"/>
        <v>96.691999999999993</v>
      </c>
      <c r="CW191">
        <f t="shared" si="220"/>
        <v>0</v>
      </c>
      <c r="CX191">
        <f t="shared" si="221"/>
        <v>0</v>
      </c>
      <c r="CY191">
        <f t="shared" si="222"/>
        <v>24772.392</v>
      </c>
      <c r="CZ191">
        <f t="shared" si="223"/>
        <v>12110.947200000001</v>
      </c>
      <c r="DC191" t="s">
        <v>3</v>
      </c>
      <c r="DD191" t="s">
        <v>3</v>
      </c>
      <c r="DE191" t="s">
        <v>11</v>
      </c>
      <c r="DF191" t="s">
        <v>11</v>
      </c>
      <c r="DG191" t="s">
        <v>12</v>
      </c>
      <c r="DH191" t="s">
        <v>3</v>
      </c>
      <c r="DI191" t="s">
        <v>12</v>
      </c>
      <c r="DJ191" t="s">
        <v>11</v>
      </c>
      <c r="DK191" t="s">
        <v>3</v>
      </c>
      <c r="DL191" t="s">
        <v>3</v>
      </c>
      <c r="DM191" t="s">
        <v>3</v>
      </c>
      <c r="DN191">
        <v>104</v>
      </c>
      <c r="DO191">
        <v>70</v>
      </c>
      <c r="DP191">
        <v>1.0469999999999999</v>
      </c>
      <c r="DQ191">
        <v>1</v>
      </c>
      <c r="DU191">
        <v>1013</v>
      </c>
      <c r="DV191" t="s">
        <v>267</v>
      </c>
      <c r="DW191" t="s">
        <v>267</v>
      </c>
      <c r="DX191">
        <v>1</v>
      </c>
      <c r="EE191">
        <v>21987444</v>
      </c>
      <c r="EF191">
        <v>30</v>
      </c>
      <c r="EG191" t="s">
        <v>22</v>
      </c>
      <c r="EH191">
        <v>0</v>
      </c>
      <c r="EI191" t="s">
        <v>3</v>
      </c>
      <c r="EJ191">
        <v>1</v>
      </c>
      <c r="EK191">
        <v>92</v>
      </c>
      <c r="EL191" t="s">
        <v>269</v>
      </c>
      <c r="EM191" t="s">
        <v>270</v>
      </c>
      <c r="EO191" t="s">
        <v>3</v>
      </c>
      <c r="EQ191">
        <v>131072</v>
      </c>
      <c r="ER191">
        <v>1786.53</v>
      </c>
      <c r="ES191">
        <v>699.78</v>
      </c>
      <c r="ET191">
        <v>99.77</v>
      </c>
      <c r="EU191">
        <v>12.51</v>
      </c>
      <c r="EV191">
        <v>986.98</v>
      </c>
      <c r="EW191">
        <v>84.08</v>
      </c>
      <c r="EX191">
        <v>0</v>
      </c>
      <c r="EY191">
        <v>0</v>
      </c>
      <c r="FQ191">
        <v>0</v>
      </c>
      <c r="FR191">
        <f t="shared" si="224"/>
        <v>0</v>
      </c>
      <c r="FS191">
        <v>0</v>
      </c>
      <c r="FX191">
        <v>104</v>
      </c>
      <c r="FY191">
        <v>70</v>
      </c>
      <c r="GA191" t="s">
        <v>3</v>
      </c>
      <c r="GD191">
        <v>0</v>
      </c>
      <c r="GF191">
        <v>1813605207</v>
      </c>
      <c r="GG191">
        <v>2</v>
      </c>
      <c r="GH191">
        <v>1</v>
      </c>
      <c r="GI191">
        <v>2</v>
      </c>
      <c r="GJ191">
        <v>0</v>
      </c>
      <c r="GK191">
        <f>ROUND(R191*(R12)/100,2)</f>
        <v>34.130000000000003</v>
      </c>
      <c r="GL191">
        <f t="shared" si="225"/>
        <v>0</v>
      </c>
      <c r="GM191">
        <f t="shared" si="226"/>
        <v>67497.48</v>
      </c>
      <c r="GN191">
        <f t="shared" si="227"/>
        <v>67497.48</v>
      </c>
      <c r="GO191">
        <f t="shared" si="228"/>
        <v>0</v>
      </c>
      <c r="GP191">
        <f t="shared" si="229"/>
        <v>0</v>
      </c>
      <c r="GR191">
        <v>0</v>
      </c>
      <c r="GS191">
        <v>0</v>
      </c>
      <c r="GT191">
        <v>0</v>
      </c>
      <c r="GU191" t="s">
        <v>3</v>
      </c>
      <c r="GV191">
        <f t="shared" si="230"/>
        <v>0</v>
      </c>
      <c r="GW191">
        <v>1</v>
      </c>
      <c r="GX191">
        <f t="shared" si="231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E192" t="s">
        <v>325</v>
      </c>
      <c r="F192" t="s">
        <v>272</v>
      </c>
      <c r="G192" t="s">
        <v>273</v>
      </c>
      <c r="H192" t="s">
        <v>39</v>
      </c>
      <c r="I192">
        <f>I191*J192</f>
        <v>6.54E-2</v>
      </c>
      <c r="J192">
        <v>5.0026772737703666E-2</v>
      </c>
      <c r="O192">
        <f t="shared" si="198"/>
        <v>1700.04</v>
      </c>
      <c r="P192">
        <f t="shared" si="199"/>
        <v>1700.04</v>
      </c>
      <c r="Q192">
        <f t="shared" si="200"/>
        <v>0</v>
      </c>
      <c r="R192">
        <f t="shared" si="201"/>
        <v>0</v>
      </c>
      <c r="S192">
        <f t="shared" si="202"/>
        <v>0</v>
      </c>
      <c r="T192">
        <f t="shared" si="203"/>
        <v>0</v>
      </c>
      <c r="U192">
        <f t="shared" si="204"/>
        <v>0</v>
      </c>
      <c r="V192">
        <f t="shared" si="205"/>
        <v>0</v>
      </c>
      <c r="W192">
        <f t="shared" si="206"/>
        <v>0</v>
      </c>
      <c r="X192">
        <f t="shared" si="207"/>
        <v>0</v>
      </c>
      <c r="Y192">
        <f t="shared" si="208"/>
        <v>0</v>
      </c>
      <c r="AA192">
        <v>42145827</v>
      </c>
      <c r="AB192">
        <f t="shared" si="209"/>
        <v>27362.67</v>
      </c>
      <c r="AC192">
        <f t="shared" si="232"/>
        <v>27362.67</v>
      </c>
      <c r="AD192">
        <f t="shared" ref="AD192:AF194" si="233">ROUND((ET192),6)</f>
        <v>0</v>
      </c>
      <c r="AE192">
        <f t="shared" si="233"/>
        <v>0</v>
      </c>
      <c r="AF192">
        <f t="shared" si="233"/>
        <v>0</v>
      </c>
      <c r="AG192">
        <f t="shared" si="211"/>
        <v>0</v>
      </c>
      <c r="AH192">
        <f t="shared" ref="AH192:AI194" si="234">(EW192)</f>
        <v>0</v>
      </c>
      <c r="AI192">
        <f t="shared" si="234"/>
        <v>0</v>
      </c>
      <c r="AJ192">
        <f t="shared" si="212"/>
        <v>0</v>
      </c>
      <c r="AK192">
        <v>27362.67</v>
      </c>
      <c r="AL192">
        <v>27362.67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1</v>
      </c>
      <c r="AW192">
        <v>1</v>
      </c>
      <c r="AZ192">
        <v>1</v>
      </c>
      <c r="BA192">
        <v>1</v>
      </c>
      <c r="BB192">
        <v>1</v>
      </c>
      <c r="BC192">
        <v>0.95</v>
      </c>
      <c r="BD192" t="s">
        <v>3</v>
      </c>
      <c r="BE192" t="s">
        <v>3</v>
      </c>
      <c r="BF192" t="s">
        <v>3</v>
      </c>
      <c r="BG192" t="s">
        <v>3</v>
      </c>
      <c r="BH192">
        <v>3</v>
      </c>
      <c r="BI192">
        <v>1</v>
      </c>
      <c r="BJ192" t="s">
        <v>274</v>
      </c>
      <c r="BM192">
        <v>92</v>
      </c>
      <c r="BN192">
        <v>7156650</v>
      </c>
      <c r="BO192" t="s">
        <v>272</v>
      </c>
      <c r="BP192">
        <v>1</v>
      </c>
      <c r="BQ192">
        <v>30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0</v>
      </c>
      <c r="CA192">
        <v>0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213"/>
        <v>1700.04</v>
      </c>
      <c r="CQ192">
        <f t="shared" si="214"/>
        <v>25994.536499999998</v>
      </c>
      <c r="CR192">
        <f t="shared" si="215"/>
        <v>0</v>
      </c>
      <c r="CS192">
        <f t="shared" si="216"/>
        <v>0</v>
      </c>
      <c r="CT192">
        <f t="shared" si="217"/>
        <v>0</v>
      </c>
      <c r="CU192">
        <f t="shared" si="218"/>
        <v>0</v>
      </c>
      <c r="CV192">
        <f t="shared" si="219"/>
        <v>0</v>
      </c>
      <c r="CW192">
        <f t="shared" si="220"/>
        <v>0</v>
      </c>
      <c r="CX192">
        <f t="shared" si="221"/>
        <v>0</v>
      </c>
      <c r="CY192">
        <f t="shared" si="222"/>
        <v>0</v>
      </c>
      <c r="CZ192">
        <f t="shared" si="223"/>
        <v>0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104</v>
      </c>
      <c r="DO192">
        <v>70</v>
      </c>
      <c r="DP192">
        <v>1.0469999999999999</v>
      </c>
      <c r="DQ192">
        <v>1</v>
      </c>
      <c r="DU192">
        <v>1009</v>
      </c>
      <c r="DV192" t="s">
        <v>39</v>
      </c>
      <c r="DW192" t="s">
        <v>39</v>
      </c>
      <c r="DX192">
        <v>1000</v>
      </c>
      <c r="EE192">
        <v>21987444</v>
      </c>
      <c r="EF192">
        <v>30</v>
      </c>
      <c r="EG192" t="s">
        <v>22</v>
      </c>
      <c r="EH192">
        <v>0</v>
      </c>
      <c r="EI192" t="s">
        <v>3</v>
      </c>
      <c r="EJ192">
        <v>1</v>
      </c>
      <c r="EK192">
        <v>92</v>
      </c>
      <c r="EL192" t="s">
        <v>269</v>
      </c>
      <c r="EM192" t="s">
        <v>270</v>
      </c>
      <c r="EO192" t="s">
        <v>3</v>
      </c>
      <c r="EQ192">
        <v>0</v>
      </c>
      <c r="ER192">
        <v>27362.67</v>
      </c>
      <c r="ES192">
        <v>27362.67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24"/>
        <v>0</v>
      </c>
      <c r="FS192">
        <v>0</v>
      </c>
      <c r="FX192">
        <v>104</v>
      </c>
      <c r="FY192">
        <v>70</v>
      </c>
      <c r="GA192" t="s">
        <v>3</v>
      </c>
      <c r="GD192">
        <v>0</v>
      </c>
      <c r="GF192">
        <v>1389983172</v>
      </c>
      <c r="GG192">
        <v>2</v>
      </c>
      <c r="GH192">
        <v>1</v>
      </c>
      <c r="GI192">
        <v>2</v>
      </c>
      <c r="GJ192">
        <v>0</v>
      </c>
      <c r="GK192">
        <f>ROUND(R192*(R12)/100,2)</f>
        <v>0</v>
      </c>
      <c r="GL192">
        <f t="shared" si="225"/>
        <v>0</v>
      </c>
      <c r="GM192">
        <f t="shared" si="226"/>
        <v>1700.04</v>
      </c>
      <c r="GN192">
        <f t="shared" si="227"/>
        <v>1700.04</v>
      </c>
      <c r="GO192">
        <f t="shared" si="228"/>
        <v>0</v>
      </c>
      <c r="GP192">
        <f t="shared" si="229"/>
        <v>0</v>
      </c>
      <c r="GR192">
        <v>0</v>
      </c>
      <c r="GS192">
        <v>0</v>
      </c>
      <c r="GT192">
        <v>0</v>
      </c>
      <c r="GU192" t="s">
        <v>3</v>
      </c>
      <c r="GV192">
        <f t="shared" si="230"/>
        <v>0</v>
      </c>
      <c r="GW192">
        <v>1</v>
      </c>
      <c r="GX192">
        <f t="shared" si="231"/>
        <v>0</v>
      </c>
      <c r="HA192">
        <v>0</v>
      </c>
      <c r="HB192">
        <v>0</v>
      </c>
      <c r="IK192">
        <v>0</v>
      </c>
    </row>
    <row r="193" spans="1:245" x14ac:dyDescent="0.2">
      <c r="A193">
        <v>18</v>
      </c>
      <c r="B193">
        <v>1</v>
      </c>
      <c r="E193" t="s">
        <v>326</v>
      </c>
      <c r="F193" t="s">
        <v>163</v>
      </c>
      <c r="G193" t="s">
        <v>164</v>
      </c>
      <c r="H193" t="s">
        <v>39</v>
      </c>
      <c r="I193">
        <f>I191*J193</f>
        <v>0.61443099999999995</v>
      </c>
      <c r="J193">
        <v>0.47</v>
      </c>
      <c r="O193">
        <f t="shared" si="198"/>
        <v>9123.7900000000009</v>
      </c>
      <c r="P193">
        <f t="shared" si="199"/>
        <v>9123.7900000000009</v>
      </c>
      <c r="Q193">
        <f t="shared" si="200"/>
        <v>0</v>
      </c>
      <c r="R193">
        <f t="shared" si="201"/>
        <v>0</v>
      </c>
      <c r="S193">
        <f t="shared" si="202"/>
        <v>0</v>
      </c>
      <c r="T193">
        <f t="shared" si="203"/>
        <v>0</v>
      </c>
      <c r="U193">
        <f t="shared" si="204"/>
        <v>0</v>
      </c>
      <c r="V193">
        <f t="shared" si="205"/>
        <v>0</v>
      </c>
      <c r="W193">
        <f t="shared" si="206"/>
        <v>0</v>
      </c>
      <c r="X193">
        <f t="shared" si="207"/>
        <v>0</v>
      </c>
      <c r="Y193">
        <f t="shared" si="208"/>
        <v>0</v>
      </c>
      <c r="AA193">
        <v>42145827</v>
      </c>
      <c r="AB193">
        <f t="shared" si="209"/>
        <v>3374.81</v>
      </c>
      <c r="AC193">
        <f t="shared" si="232"/>
        <v>3374.81</v>
      </c>
      <c r="AD193">
        <f t="shared" si="233"/>
        <v>0</v>
      </c>
      <c r="AE193">
        <f t="shared" si="233"/>
        <v>0</v>
      </c>
      <c r="AF193">
        <f t="shared" si="233"/>
        <v>0</v>
      </c>
      <c r="AG193">
        <f t="shared" si="211"/>
        <v>0</v>
      </c>
      <c r="AH193">
        <f t="shared" si="234"/>
        <v>0</v>
      </c>
      <c r="AI193">
        <f t="shared" si="234"/>
        <v>0</v>
      </c>
      <c r="AJ193">
        <f t="shared" si="212"/>
        <v>0</v>
      </c>
      <c r="AK193">
        <v>3374.81</v>
      </c>
      <c r="AL193">
        <v>3374.81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1</v>
      </c>
      <c r="AW193">
        <v>1</v>
      </c>
      <c r="AZ193">
        <v>1</v>
      </c>
      <c r="BA193">
        <v>1</v>
      </c>
      <c r="BB193">
        <v>1</v>
      </c>
      <c r="BC193">
        <v>4.4000000000000004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1</v>
      </c>
      <c r="BJ193" t="s">
        <v>165</v>
      </c>
      <c r="BM193">
        <v>92</v>
      </c>
      <c r="BN193">
        <v>7156650</v>
      </c>
      <c r="BO193" t="s">
        <v>163</v>
      </c>
      <c r="BP193">
        <v>1</v>
      </c>
      <c r="BQ193">
        <v>30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0</v>
      </c>
      <c r="CA193">
        <v>0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213"/>
        <v>9123.7900000000009</v>
      </c>
      <c r="CQ193">
        <f t="shared" si="214"/>
        <v>14849.164000000001</v>
      </c>
      <c r="CR193">
        <f t="shared" si="215"/>
        <v>0</v>
      </c>
      <c r="CS193">
        <f t="shared" si="216"/>
        <v>0</v>
      </c>
      <c r="CT193">
        <f t="shared" si="217"/>
        <v>0</v>
      </c>
      <c r="CU193">
        <f t="shared" si="218"/>
        <v>0</v>
      </c>
      <c r="CV193">
        <f t="shared" si="219"/>
        <v>0</v>
      </c>
      <c r="CW193">
        <f t="shared" si="220"/>
        <v>0</v>
      </c>
      <c r="CX193">
        <f t="shared" si="221"/>
        <v>0</v>
      </c>
      <c r="CY193">
        <f t="shared" si="222"/>
        <v>0</v>
      </c>
      <c r="CZ193">
        <f t="shared" si="223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104</v>
      </c>
      <c r="DO193">
        <v>70</v>
      </c>
      <c r="DP193">
        <v>1.0469999999999999</v>
      </c>
      <c r="DQ193">
        <v>1</v>
      </c>
      <c r="DU193">
        <v>1009</v>
      </c>
      <c r="DV193" t="s">
        <v>39</v>
      </c>
      <c r="DW193" t="s">
        <v>39</v>
      </c>
      <c r="DX193">
        <v>1000</v>
      </c>
      <c r="EE193">
        <v>21987444</v>
      </c>
      <c r="EF193">
        <v>30</v>
      </c>
      <c r="EG193" t="s">
        <v>22</v>
      </c>
      <c r="EH193">
        <v>0</v>
      </c>
      <c r="EI193" t="s">
        <v>3</v>
      </c>
      <c r="EJ193">
        <v>1</v>
      </c>
      <c r="EK193">
        <v>92</v>
      </c>
      <c r="EL193" t="s">
        <v>269</v>
      </c>
      <c r="EM193" t="s">
        <v>270</v>
      </c>
      <c r="EO193" t="s">
        <v>3</v>
      </c>
      <c r="EQ193">
        <v>0</v>
      </c>
      <c r="ER193">
        <v>3374.81</v>
      </c>
      <c r="ES193">
        <v>3374.81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224"/>
        <v>0</v>
      </c>
      <c r="FS193">
        <v>0</v>
      </c>
      <c r="FX193">
        <v>104</v>
      </c>
      <c r="FY193">
        <v>70</v>
      </c>
      <c r="GA193" t="s">
        <v>3</v>
      </c>
      <c r="GD193">
        <v>0</v>
      </c>
      <c r="GF193">
        <v>1724304728</v>
      </c>
      <c r="GG193">
        <v>2</v>
      </c>
      <c r="GH193">
        <v>1</v>
      </c>
      <c r="GI193">
        <v>2</v>
      </c>
      <c r="GJ193">
        <v>0</v>
      </c>
      <c r="GK193">
        <f>ROUND(R193*(R12)/100,2)</f>
        <v>0</v>
      </c>
      <c r="GL193">
        <f t="shared" si="225"/>
        <v>0</v>
      </c>
      <c r="GM193">
        <f t="shared" si="226"/>
        <v>9123.7900000000009</v>
      </c>
      <c r="GN193">
        <f t="shared" si="227"/>
        <v>9123.7900000000009</v>
      </c>
      <c r="GO193">
        <f t="shared" si="228"/>
        <v>0</v>
      </c>
      <c r="GP193">
        <f t="shared" si="229"/>
        <v>0</v>
      </c>
      <c r="GR193">
        <v>0</v>
      </c>
      <c r="GS193">
        <v>0</v>
      </c>
      <c r="GT193">
        <v>0</v>
      </c>
      <c r="GU193" t="s">
        <v>3</v>
      </c>
      <c r="GV193">
        <f t="shared" si="230"/>
        <v>0</v>
      </c>
      <c r="GW193">
        <v>1</v>
      </c>
      <c r="GX193">
        <f t="shared" si="231"/>
        <v>0</v>
      </c>
      <c r="HA193">
        <v>0</v>
      </c>
      <c r="HB193">
        <v>0</v>
      </c>
      <c r="IK193">
        <v>0</v>
      </c>
    </row>
    <row r="194" spans="1:245" x14ac:dyDescent="0.2">
      <c r="A194">
        <v>18</v>
      </c>
      <c r="B194">
        <v>1</v>
      </c>
      <c r="E194" t="s">
        <v>327</v>
      </c>
      <c r="F194" t="s">
        <v>277</v>
      </c>
      <c r="G194" t="s">
        <v>278</v>
      </c>
      <c r="H194" t="s">
        <v>28</v>
      </c>
      <c r="I194">
        <f>I191*J194</f>
        <v>133.34460000000001</v>
      </c>
      <c r="J194">
        <v>102.00000000000001</v>
      </c>
      <c r="O194">
        <f t="shared" si="198"/>
        <v>53744.22</v>
      </c>
      <c r="P194">
        <f t="shared" si="199"/>
        <v>53744.22</v>
      </c>
      <c r="Q194">
        <f t="shared" si="200"/>
        <v>0</v>
      </c>
      <c r="R194">
        <f t="shared" si="201"/>
        <v>0</v>
      </c>
      <c r="S194">
        <f t="shared" si="202"/>
        <v>0</v>
      </c>
      <c r="T194">
        <f t="shared" si="203"/>
        <v>0</v>
      </c>
      <c r="U194">
        <f t="shared" si="204"/>
        <v>0</v>
      </c>
      <c r="V194">
        <f t="shared" si="205"/>
        <v>0</v>
      </c>
      <c r="W194">
        <f t="shared" si="206"/>
        <v>0</v>
      </c>
      <c r="X194">
        <f t="shared" si="207"/>
        <v>0</v>
      </c>
      <c r="Y194">
        <f t="shared" si="208"/>
        <v>0</v>
      </c>
      <c r="AA194">
        <v>42145827</v>
      </c>
      <c r="AB194">
        <f t="shared" si="209"/>
        <v>92.02</v>
      </c>
      <c r="AC194">
        <f t="shared" si="232"/>
        <v>92.02</v>
      </c>
      <c r="AD194">
        <f t="shared" si="233"/>
        <v>0</v>
      </c>
      <c r="AE194">
        <f t="shared" si="233"/>
        <v>0</v>
      </c>
      <c r="AF194">
        <f t="shared" si="233"/>
        <v>0</v>
      </c>
      <c r="AG194">
        <f t="shared" si="211"/>
        <v>0</v>
      </c>
      <c r="AH194">
        <f t="shared" si="234"/>
        <v>0</v>
      </c>
      <c r="AI194">
        <f t="shared" si="234"/>
        <v>0</v>
      </c>
      <c r="AJ194">
        <f t="shared" si="212"/>
        <v>0</v>
      </c>
      <c r="AK194">
        <v>92.02</v>
      </c>
      <c r="AL194">
        <v>92.02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1</v>
      </c>
      <c r="AZ194">
        <v>1</v>
      </c>
      <c r="BA194">
        <v>1</v>
      </c>
      <c r="BB194">
        <v>1</v>
      </c>
      <c r="BC194">
        <v>4.38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279</v>
      </c>
      <c r="BM194">
        <v>92</v>
      </c>
      <c r="BN194">
        <v>7156650</v>
      </c>
      <c r="BO194" t="s">
        <v>277</v>
      </c>
      <c r="BP194">
        <v>1</v>
      </c>
      <c r="BQ194">
        <v>30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0</v>
      </c>
      <c r="CA194">
        <v>0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213"/>
        <v>53744.22</v>
      </c>
      <c r="CQ194">
        <f t="shared" si="214"/>
        <v>403.04759999999999</v>
      </c>
      <c r="CR194">
        <f t="shared" si="215"/>
        <v>0</v>
      </c>
      <c r="CS194">
        <f t="shared" si="216"/>
        <v>0</v>
      </c>
      <c r="CT194">
        <f t="shared" si="217"/>
        <v>0</v>
      </c>
      <c r="CU194">
        <f t="shared" si="218"/>
        <v>0</v>
      </c>
      <c r="CV194">
        <f t="shared" si="219"/>
        <v>0</v>
      </c>
      <c r="CW194">
        <f t="shared" si="220"/>
        <v>0</v>
      </c>
      <c r="CX194">
        <f t="shared" si="221"/>
        <v>0</v>
      </c>
      <c r="CY194">
        <f t="shared" si="222"/>
        <v>0</v>
      </c>
      <c r="CZ194">
        <f t="shared" si="223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104</v>
      </c>
      <c r="DO194">
        <v>70</v>
      </c>
      <c r="DP194">
        <v>1.0469999999999999</v>
      </c>
      <c r="DQ194">
        <v>1</v>
      </c>
      <c r="DU194">
        <v>1005</v>
      </c>
      <c r="DV194" t="s">
        <v>28</v>
      </c>
      <c r="DW194" t="s">
        <v>28</v>
      </c>
      <c r="DX194">
        <v>1</v>
      </c>
      <c r="EE194">
        <v>21987444</v>
      </c>
      <c r="EF194">
        <v>30</v>
      </c>
      <c r="EG194" t="s">
        <v>22</v>
      </c>
      <c r="EH194">
        <v>0</v>
      </c>
      <c r="EI194" t="s">
        <v>3</v>
      </c>
      <c r="EJ194">
        <v>1</v>
      </c>
      <c r="EK194">
        <v>92</v>
      </c>
      <c r="EL194" t="s">
        <v>269</v>
      </c>
      <c r="EM194" t="s">
        <v>270</v>
      </c>
      <c r="EO194" t="s">
        <v>3</v>
      </c>
      <c r="EQ194">
        <v>0</v>
      </c>
      <c r="ER194">
        <v>92.02</v>
      </c>
      <c r="ES194">
        <v>92.02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224"/>
        <v>0</v>
      </c>
      <c r="FS194">
        <v>0</v>
      </c>
      <c r="FX194">
        <v>104</v>
      </c>
      <c r="FY194">
        <v>70</v>
      </c>
      <c r="GA194" t="s">
        <v>3</v>
      </c>
      <c r="GD194">
        <v>0</v>
      </c>
      <c r="GF194">
        <v>1213652254</v>
      </c>
      <c r="GG194">
        <v>2</v>
      </c>
      <c r="GH194">
        <v>1</v>
      </c>
      <c r="GI194">
        <v>2</v>
      </c>
      <c r="GJ194">
        <v>0</v>
      </c>
      <c r="GK194">
        <f>ROUND(R194*(R12)/100,2)</f>
        <v>0</v>
      </c>
      <c r="GL194">
        <f t="shared" si="225"/>
        <v>0</v>
      </c>
      <c r="GM194">
        <f t="shared" si="226"/>
        <v>53744.22</v>
      </c>
      <c r="GN194">
        <f t="shared" si="227"/>
        <v>53744.22</v>
      </c>
      <c r="GO194">
        <f t="shared" si="228"/>
        <v>0</v>
      </c>
      <c r="GP194">
        <f t="shared" si="229"/>
        <v>0</v>
      </c>
      <c r="GR194">
        <v>0</v>
      </c>
      <c r="GS194">
        <v>0</v>
      </c>
      <c r="GT194">
        <v>0</v>
      </c>
      <c r="GU194" t="s">
        <v>3</v>
      </c>
      <c r="GV194">
        <f t="shared" si="230"/>
        <v>0</v>
      </c>
      <c r="GW194">
        <v>1</v>
      </c>
      <c r="GX194">
        <f t="shared" si="231"/>
        <v>0</v>
      </c>
      <c r="HA194">
        <v>0</v>
      </c>
      <c r="HB194">
        <v>0</v>
      </c>
      <c r="IK194">
        <v>0</v>
      </c>
    </row>
    <row r="195" spans="1:245" x14ac:dyDescent="0.2">
      <c r="A195">
        <v>17</v>
      </c>
      <c r="B195">
        <v>1</v>
      </c>
      <c r="E195" t="s">
        <v>328</v>
      </c>
      <c r="F195" t="s">
        <v>329</v>
      </c>
      <c r="G195" t="s">
        <v>330</v>
      </c>
      <c r="H195" t="s">
        <v>331</v>
      </c>
      <c r="I195">
        <v>0.48220000000000002</v>
      </c>
      <c r="J195">
        <v>0</v>
      </c>
      <c r="O195">
        <f t="shared" si="198"/>
        <v>51529.39</v>
      </c>
      <c r="P195">
        <f t="shared" si="199"/>
        <v>14.3</v>
      </c>
      <c r="Q195">
        <f t="shared" si="200"/>
        <v>1211.48</v>
      </c>
      <c r="R195">
        <f t="shared" si="201"/>
        <v>34.299999999999997</v>
      </c>
      <c r="S195">
        <f t="shared" si="202"/>
        <v>50303.61</v>
      </c>
      <c r="T195">
        <f t="shared" si="203"/>
        <v>0</v>
      </c>
      <c r="U195">
        <f t="shared" si="204"/>
        <v>239.55695999999998</v>
      </c>
      <c r="V195">
        <f t="shared" si="205"/>
        <v>0</v>
      </c>
      <c r="W195">
        <f t="shared" si="206"/>
        <v>0</v>
      </c>
      <c r="X195">
        <f t="shared" si="207"/>
        <v>45273.25</v>
      </c>
      <c r="Y195">
        <f t="shared" si="208"/>
        <v>22133.59</v>
      </c>
      <c r="AA195">
        <v>42145827</v>
      </c>
      <c r="AB195">
        <f t="shared" si="209"/>
        <v>5920.9084999999995</v>
      </c>
      <c r="AC195">
        <f t="shared" si="232"/>
        <v>5.67</v>
      </c>
      <c r="AD195">
        <f>ROUND(((ET195*1.25)),6)</f>
        <v>291.46249999999998</v>
      </c>
      <c r="AE195">
        <f>ROUND(((EU195*1.25)),6)</f>
        <v>71.125</v>
      </c>
      <c r="AF195">
        <f>ROUND(((EV195*1.15)),6)</f>
        <v>5623.7759999999998</v>
      </c>
      <c r="AG195">
        <f t="shared" si="211"/>
        <v>0</v>
      </c>
      <c r="AH195">
        <f>((EW195*1.15))</f>
        <v>496.79999999999995</v>
      </c>
      <c r="AI195">
        <f>((EX195*1.25))</f>
        <v>0</v>
      </c>
      <c r="AJ195">
        <f t="shared" si="212"/>
        <v>0</v>
      </c>
      <c r="AK195">
        <v>5129.08</v>
      </c>
      <c r="AL195">
        <v>5.67</v>
      </c>
      <c r="AM195">
        <v>233.17</v>
      </c>
      <c r="AN195">
        <v>56.9</v>
      </c>
      <c r="AO195">
        <v>4890.24</v>
      </c>
      <c r="AP195">
        <v>0</v>
      </c>
      <c r="AQ195">
        <v>432</v>
      </c>
      <c r="AR195">
        <v>0</v>
      </c>
      <c r="AS195">
        <v>0</v>
      </c>
      <c r="AT195">
        <v>90</v>
      </c>
      <c r="AU195">
        <v>44</v>
      </c>
      <c r="AV195">
        <v>1</v>
      </c>
      <c r="AW195">
        <v>1</v>
      </c>
      <c r="AZ195">
        <v>1</v>
      </c>
      <c r="BA195">
        <v>18.55</v>
      </c>
      <c r="BB195">
        <v>8.6199999999999992</v>
      </c>
      <c r="BC195">
        <v>5.23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1</v>
      </c>
      <c r="BJ195" t="s">
        <v>332</v>
      </c>
      <c r="BM195">
        <v>91</v>
      </c>
      <c r="BN195">
        <v>7156650</v>
      </c>
      <c r="BO195" t="s">
        <v>329</v>
      </c>
      <c r="BP195">
        <v>1</v>
      </c>
      <c r="BQ195">
        <v>30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90</v>
      </c>
      <c r="CA195">
        <v>44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213"/>
        <v>51529.39</v>
      </c>
      <c r="CQ195">
        <f t="shared" si="214"/>
        <v>29.654100000000003</v>
      </c>
      <c r="CR195">
        <f t="shared" si="215"/>
        <v>2512.4067499999996</v>
      </c>
      <c r="CS195">
        <f t="shared" si="216"/>
        <v>71.125</v>
      </c>
      <c r="CT195">
        <f t="shared" si="217"/>
        <v>104321.0448</v>
      </c>
      <c r="CU195">
        <f t="shared" si="218"/>
        <v>0</v>
      </c>
      <c r="CV195">
        <f t="shared" si="219"/>
        <v>496.79999999999995</v>
      </c>
      <c r="CW195">
        <f t="shared" si="220"/>
        <v>0</v>
      </c>
      <c r="CX195">
        <f t="shared" si="221"/>
        <v>0</v>
      </c>
      <c r="CY195">
        <f t="shared" si="222"/>
        <v>45273.249000000003</v>
      </c>
      <c r="CZ195">
        <f t="shared" si="223"/>
        <v>22133.588400000001</v>
      </c>
      <c r="DC195" t="s">
        <v>3</v>
      </c>
      <c r="DD195" t="s">
        <v>3</v>
      </c>
      <c r="DE195" t="s">
        <v>11</v>
      </c>
      <c r="DF195" t="s">
        <v>11</v>
      </c>
      <c r="DG195" t="s">
        <v>12</v>
      </c>
      <c r="DH195" t="s">
        <v>3</v>
      </c>
      <c r="DI195" t="s">
        <v>12</v>
      </c>
      <c r="DJ195" t="s">
        <v>11</v>
      </c>
      <c r="DK195" t="s">
        <v>3</v>
      </c>
      <c r="DL195" t="s">
        <v>3</v>
      </c>
      <c r="DM195" t="s">
        <v>3</v>
      </c>
      <c r="DN195">
        <v>104</v>
      </c>
      <c r="DO195">
        <v>70</v>
      </c>
      <c r="DP195">
        <v>1.0469999999999999</v>
      </c>
      <c r="DQ195">
        <v>1</v>
      </c>
      <c r="DU195">
        <v>1013</v>
      </c>
      <c r="DV195" t="s">
        <v>331</v>
      </c>
      <c r="DW195" t="s">
        <v>331</v>
      </c>
      <c r="DX195">
        <v>1</v>
      </c>
      <c r="EE195">
        <v>21987443</v>
      </c>
      <c r="EF195">
        <v>30</v>
      </c>
      <c r="EG195" t="s">
        <v>22</v>
      </c>
      <c r="EH195">
        <v>0</v>
      </c>
      <c r="EI195" t="s">
        <v>3</v>
      </c>
      <c r="EJ195">
        <v>1</v>
      </c>
      <c r="EK195">
        <v>91</v>
      </c>
      <c r="EL195" t="s">
        <v>333</v>
      </c>
      <c r="EM195" t="s">
        <v>334</v>
      </c>
      <c r="EO195" t="s">
        <v>3</v>
      </c>
      <c r="EQ195">
        <v>131072</v>
      </c>
      <c r="ER195">
        <v>5129.08</v>
      </c>
      <c r="ES195">
        <v>5.67</v>
      </c>
      <c r="ET195">
        <v>233.17</v>
      </c>
      <c r="EU195">
        <v>56.9</v>
      </c>
      <c r="EV195">
        <v>4890.24</v>
      </c>
      <c r="EW195">
        <v>432</v>
      </c>
      <c r="EX195">
        <v>0</v>
      </c>
      <c r="EY195">
        <v>0</v>
      </c>
      <c r="FQ195">
        <v>0</v>
      </c>
      <c r="FR195">
        <f t="shared" si="224"/>
        <v>0</v>
      </c>
      <c r="FS195">
        <v>0</v>
      </c>
      <c r="FX195">
        <v>104</v>
      </c>
      <c r="FY195">
        <v>70</v>
      </c>
      <c r="GA195" t="s">
        <v>3</v>
      </c>
      <c r="GD195">
        <v>0</v>
      </c>
      <c r="GF195">
        <v>1820446167</v>
      </c>
      <c r="GG195">
        <v>2</v>
      </c>
      <c r="GH195">
        <v>1</v>
      </c>
      <c r="GI195">
        <v>2</v>
      </c>
      <c r="GJ195">
        <v>0</v>
      </c>
      <c r="GK195">
        <f>ROUND(R195*(R12)/100,2)</f>
        <v>57.28</v>
      </c>
      <c r="GL195">
        <f t="shared" si="225"/>
        <v>0</v>
      </c>
      <c r="GM195">
        <f t="shared" si="226"/>
        <v>118993.51</v>
      </c>
      <c r="GN195">
        <f t="shared" si="227"/>
        <v>118993.51</v>
      </c>
      <c r="GO195">
        <f t="shared" si="228"/>
        <v>0</v>
      </c>
      <c r="GP195">
        <f t="shared" si="229"/>
        <v>0</v>
      </c>
      <c r="GR195">
        <v>0</v>
      </c>
      <c r="GS195">
        <v>0</v>
      </c>
      <c r="GT195">
        <v>0</v>
      </c>
      <c r="GU195" t="s">
        <v>3</v>
      </c>
      <c r="GV195">
        <f t="shared" si="230"/>
        <v>0</v>
      </c>
      <c r="GW195">
        <v>1</v>
      </c>
      <c r="GX195">
        <f t="shared" si="231"/>
        <v>0</v>
      </c>
      <c r="HA195">
        <v>0</v>
      </c>
      <c r="HB195">
        <v>0</v>
      </c>
      <c r="IK195">
        <v>0</v>
      </c>
    </row>
    <row r="196" spans="1:245" x14ac:dyDescent="0.2">
      <c r="A196">
        <v>18</v>
      </c>
      <c r="B196">
        <v>1</v>
      </c>
      <c r="E196" t="s">
        <v>335</v>
      </c>
      <c r="F196" t="s">
        <v>336</v>
      </c>
      <c r="G196" t="s">
        <v>337</v>
      </c>
      <c r="H196" t="s">
        <v>28</v>
      </c>
      <c r="I196">
        <f>I195*J196</f>
        <v>48.22</v>
      </c>
      <c r="J196">
        <v>100</v>
      </c>
      <c r="O196">
        <f t="shared" si="198"/>
        <v>201041.02</v>
      </c>
      <c r="P196">
        <f t="shared" si="199"/>
        <v>201041.02</v>
      </c>
      <c r="Q196">
        <f t="shared" si="200"/>
        <v>0</v>
      </c>
      <c r="R196">
        <f t="shared" si="201"/>
        <v>0</v>
      </c>
      <c r="S196">
        <f t="shared" si="202"/>
        <v>0</v>
      </c>
      <c r="T196">
        <f t="shared" si="203"/>
        <v>0</v>
      </c>
      <c r="U196">
        <f t="shared" si="204"/>
        <v>0</v>
      </c>
      <c r="V196">
        <f t="shared" si="205"/>
        <v>0</v>
      </c>
      <c r="W196">
        <f t="shared" si="206"/>
        <v>0</v>
      </c>
      <c r="X196">
        <f t="shared" si="207"/>
        <v>0</v>
      </c>
      <c r="Y196">
        <f t="shared" si="208"/>
        <v>0</v>
      </c>
      <c r="AA196">
        <v>42145827</v>
      </c>
      <c r="AB196">
        <f t="shared" si="209"/>
        <v>2423.98</v>
      </c>
      <c r="AC196">
        <f t="shared" si="232"/>
        <v>2423.98</v>
      </c>
      <c r="AD196">
        <f t="shared" ref="AD196:AF197" si="235">ROUND((ET196),6)</f>
        <v>0</v>
      </c>
      <c r="AE196">
        <f t="shared" si="235"/>
        <v>0</v>
      </c>
      <c r="AF196">
        <f t="shared" si="235"/>
        <v>0</v>
      </c>
      <c r="AG196">
        <f t="shared" si="211"/>
        <v>0</v>
      </c>
      <c r="AH196">
        <f>(EW196)</f>
        <v>0</v>
      </c>
      <c r="AI196">
        <f>(EX196)</f>
        <v>0</v>
      </c>
      <c r="AJ196">
        <f t="shared" si="212"/>
        <v>0</v>
      </c>
      <c r="AK196">
        <v>2423.98</v>
      </c>
      <c r="AL196">
        <v>2423.98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1</v>
      </c>
      <c r="AW196">
        <v>1</v>
      </c>
      <c r="AZ196">
        <v>1</v>
      </c>
      <c r="BA196">
        <v>1</v>
      </c>
      <c r="BB196">
        <v>1</v>
      </c>
      <c r="BC196">
        <v>1.72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338</v>
      </c>
      <c r="BM196">
        <v>91</v>
      </c>
      <c r="BN196">
        <v>7156650</v>
      </c>
      <c r="BO196" t="s">
        <v>336</v>
      </c>
      <c r="BP196">
        <v>1</v>
      </c>
      <c r="BQ196">
        <v>30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0</v>
      </c>
      <c r="CA196">
        <v>0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213"/>
        <v>201041.02</v>
      </c>
      <c r="CQ196">
        <f t="shared" si="214"/>
        <v>4169.2456000000002</v>
      </c>
      <c r="CR196">
        <f t="shared" si="215"/>
        <v>0</v>
      </c>
      <c r="CS196">
        <f t="shared" si="216"/>
        <v>0</v>
      </c>
      <c r="CT196">
        <f t="shared" si="217"/>
        <v>0</v>
      </c>
      <c r="CU196">
        <f t="shared" si="218"/>
        <v>0</v>
      </c>
      <c r="CV196">
        <f t="shared" si="219"/>
        <v>0</v>
      </c>
      <c r="CW196">
        <f t="shared" si="220"/>
        <v>0</v>
      </c>
      <c r="CX196">
        <f t="shared" si="221"/>
        <v>0</v>
      </c>
      <c r="CY196">
        <f t="shared" si="222"/>
        <v>0</v>
      </c>
      <c r="CZ196">
        <f t="shared" si="223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104</v>
      </c>
      <c r="DO196">
        <v>70</v>
      </c>
      <c r="DP196">
        <v>1.0469999999999999</v>
      </c>
      <c r="DQ196">
        <v>1</v>
      </c>
      <c r="DU196">
        <v>1005</v>
      </c>
      <c r="DV196" t="s">
        <v>28</v>
      </c>
      <c r="DW196" t="s">
        <v>28</v>
      </c>
      <c r="DX196">
        <v>1</v>
      </c>
      <c r="EE196">
        <v>21987443</v>
      </c>
      <c r="EF196">
        <v>30</v>
      </c>
      <c r="EG196" t="s">
        <v>22</v>
      </c>
      <c r="EH196">
        <v>0</v>
      </c>
      <c r="EI196" t="s">
        <v>3</v>
      </c>
      <c r="EJ196">
        <v>1</v>
      </c>
      <c r="EK196">
        <v>91</v>
      </c>
      <c r="EL196" t="s">
        <v>333</v>
      </c>
      <c r="EM196" t="s">
        <v>334</v>
      </c>
      <c r="EO196" t="s">
        <v>3</v>
      </c>
      <c r="EQ196">
        <v>0</v>
      </c>
      <c r="ER196">
        <v>2423.98</v>
      </c>
      <c r="ES196">
        <v>2423.98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24"/>
        <v>0</v>
      </c>
      <c r="FS196">
        <v>0</v>
      </c>
      <c r="FX196">
        <v>104</v>
      </c>
      <c r="FY196">
        <v>70</v>
      </c>
      <c r="GA196" t="s">
        <v>3</v>
      </c>
      <c r="GD196">
        <v>0</v>
      </c>
      <c r="GF196">
        <v>391520549</v>
      </c>
      <c r="GG196">
        <v>2</v>
      </c>
      <c r="GH196">
        <v>1</v>
      </c>
      <c r="GI196">
        <v>2</v>
      </c>
      <c r="GJ196">
        <v>0</v>
      </c>
      <c r="GK196">
        <f>ROUND(R196*(R12)/100,2)</f>
        <v>0</v>
      </c>
      <c r="GL196">
        <f t="shared" si="225"/>
        <v>0</v>
      </c>
      <c r="GM196">
        <f t="shared" si="226"/>
        <v>201041.02</v>
      </c>
      <c r="GN196">
        <f t="shared" si="227"/>
        <v>201041.02</v>
      </c>
      <c r="GO196">
        <f t="shared" si="228"/>
        <v>0</v>
      </c>
      <c r="GP196">
        <f t="shared" si="229"/>
        <v>0</v>
      </c>
      <c r="GR196">
        <v>0</v>
      </c>
      <c r="GS196">
        <v>0</v>
      </c>
      <c r="GT196">
        <v>0</v>
      </c>
      <c r="GU196" t="s">
        <v>3</v>
      </c>
      <c r="GV196">
        <f t="shared" si="230"/>
        <v>0</v>
      </c>
      <c r="GW196">
        <v>1</v>
      </c>
      <c r="GX196">
        <f t="shared" si="231"/>
        <v>0</v>
      </c>
      <c r="HA196">
        <v>0</v>
      </c>
      <c r="HB196">
        <v>0</v>
      </c>
      <c r="IK196">
        <v>0</v>
      </c>
    </row>
    <row r="197" spans="1:245" x14ac:dyDescent="0.2">
      <c r="A197">
        <v>18</v>
      </c>
      <c r="B197">
        <v>1</v>
      </c>
      <c r="E197" t="s">
        <v>339</v>
      </c>
      <c r="F197" t="s">
        <v>130</v>
      </c>
      <c r="G197" t="s">
        <v>131</v>
      </c>
      <c r="H197" t="s">
        <v>123</v>
      </c>
      <c r="I197">
        <f>I195*J197</f>
        <v>1.4466000000000001</v>
      </c>
      <c r="J197">
        <v>3</v>
      </c>
      <c r="O197">
        <f t="shared" si="198"/>
        <v>4531.33</v>
      </c>
      <c r="P197">
        <f t="shared" si="199"/>
        <v>4531.33</v>
      </c>
      <c r="Q197">
        <f t="shared" si="200"/>
        <v>0</v>
      </c>
      <c r="R197">
        <f t="shared" si="201"/>
        <v>0</v>
      </c>
      <c r="S197">
        <f t="shared" si="202"/>
        <v>0</v>
      </c>
      <c r="T197">
        <f t="shared" si="203"/>
        <v>0</v>
      </c>
      <c r="U197">
        <f t="shared" si="204"/>
        <v>0</v>
      </c>
      <c r="V197">
        <f t="shared" si="205"/>
        <v>0</v>
      </c>
      <c r="W197">
        <f t="shared" si="206"/>
        <v>0</v>
      </c>
      <c r="X197">
        <f t="shared" si="207"/>
        <v>0</v>
      </c>
      <c r="Y197">
        <f t="shared" si="208"/>
        <v>0</v>
      </c>
      <c r="AA197">
        <v>42145827</v>
      </c>
      <c r="AB197">
        <f t="shared" si="209"/>
        <v>478.96</v>
      </c>
      <c r="AC197">
        <f t="shared" si="232"/>
        <v>478.96</v>
      </c>
      <c r="AD197">
        <f t="shared" si="235"/>
        <v>0</v>
      </c>
      <c r="AE197">
        <f t="shared" si="235"/>
        <v>0</v>
      </c>
      <c r="AF197">
        <f t="shared" si="235"/>
        <v>0</v>
      </c>
      <c r="AG197">
        <f t="shared" si="211"/>
        <v>0</v>
      </c>
      <c r="AH197">
        <f>(EW197)</f>
        <v>0</v>
      </c>
      <c r="AI197">
        <f>(EX197)</f>
        <v>0</v>
      </c>
      <c r="AJ197">
        <f t="shared" si="212"/>
        <v>0</v>
      </c>
      <c r="AK197">
        <v>478.96</v>
      </c>
      <c r="AL197">
        <v>478.96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1</v>
      </c>
      <c r="AW197">
        <v>1</v>
      </c>
      <c r="AZ197">
        <v>1</v>
      </c>
      <c r="BA197">
        <v>1</v>
      </c>
      <c r="BB197">
        <v>1</v>
      </c>
      <c r="BC197">
        <v>6.54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132</v>
      </c>
      <c r="BM197">
        <v>91</v>
      </c>
      <c r="BN197">
        <v>7156650</v>
      </c>
      <c r="BO197" t="s">
        <v>130</v>
      </c>
      <c r="BP197">
        <v>1</v>
      </c>
      <c r="BQ197">
        <v>30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0</v>
      </c>
      <c r="CA197">
        <v>0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13"/>
        <v>4531.33</v>
      </c>
      <c r="CQ197">
        <f t="shared" si="214"/>
        <v>3132.3984</v>
      </c>
      <c r="CR197">
        <f t="shared" si="215"/>
        <v>0</v>
      </c>
      <c r="CS197">
        <f t="shared" si="216"/>
        <v>0</v>
      </c>
      <c r="CT197">
        <f t="shared" si="217"/>
        <v>0</v>
      </c>
      <c r="CU197">
        <f t="shared" si="218"/>
        <v>0</v>
      </c>
      <c r="CV197">
        <f t="shared" si="219"/>
        <v>0</v>
      </c>
      <c r="CW197">
        <f t="shared" si="220"/>
        <v>0</v>
      </c>
      <c r="CX197">
        <f t="shared" si="221"/>
        <v>0</v>
      </c>
      <c r="CY197">
        <f t="shared" si="222"/>
        <v>0</v>
      </c>
      <c r="CZ197">
        <f t="shared" si="223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104</v>
      </c>
      <c r="DO197">
        <v>70</v>
      </c>
      <c r="DP197">
        <v>1.0469999999999999</v>
      </c>
      <c r="DQ197">
        <v>1</v>
      </c>
      <c r="DU197">
        <v>1007</v>
      </c>
      <c r="DV197" t="s">
        <v>123</v>
      </c>
      <c r="DW197" t="s">
        <v>123</v>
      </c>
      <c r="DX197">
        <v>1</v>
      </c>
      <c r="EE197">
        <v>21987443</v>
      </c>
      <c r="EF197">
        <v>30</v>
      </c>
      <c r="EG197" t="s">
        <v>22</v>
      </c>
      <c r="EH197">
        <v>0</v>
      </c>
      <c r="EI197" t="s">
        <v>3</v>
      </c>
      <c r="EJ197">
        <v>1</v>
      </c>
      <c r="EK197">
        <v>91</v>
      </c>
      <c r="EL197" t="s">
        <v>333</v>
      </c>
      <c r="EM197" t="s">
        <v>334</v>
      </c>
      <c r="EO197" t="s">
        <v>3</v>
      </c>
      <c r="EQ197">
        <v>0</v>
      </c>
      <c r="ER197">
        <v>478.96</v>
      </c>
      <c r="ES197">
        <v>478.96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24"/>
        <v>0</v>
      </c>
      <c r="FS197">
        <v>0</v>
      </c>
      <c r="FX197">
        <v>104</v>
      </c>
      <c r="FY197">
        <v>70</v>
      </c>
      <c r="GA197" t="s">
        <v>3</v>
      </c>
      <c r="GD197">
        <v>0</v>
      </c>
      <c r="GF197">
        <v>-1161195218</v>
      </c>
      <c r="GG197">
        <v>2</v>
      </c>
      <c r="GH197">
        <v>1</v>
      </c>
      <c r="GI197">
        <v>2</v>
      </c>
      <c r="GJ197">
        <v>0</v>
      </c>
      <c r="GK197">
        <f>ROUND(R197*(R12)/100,2)</f>
        <v>0</v>
      </c>
      <c r="GL197">
        <f t="shared" si="225"/>
        <v>0</v>
      </c>
      <c r="GM197">
        <f t="shared" si="226"/>
        <v>4531.33</v>
      </c>
      <c r="GN197">
        <f t="shared" si="227"/>
        <v>4531.33</v>
      </c>
      <c r="GO197">
        <f t="shared" si="228"/>
        <v>0</v>
      </c>
      <c r="GP197">
        <f t="shared" si="229"/>
        <v>0</v>
      </c>
      <c r="GR197">
        <v>0</v>
      </c>
      <c r="GS197">
        <v>0</v>
      </c>
      <c r="GT197">
        <v>0</v>
      </c>
      <c r="GU197" t="s">
        <v>3</v>
      </c>
      <c r="GV197">
        <f t="shared" si="230"/>
        <v>0</v>
      </c>
      <c r="GW197">
        <v>1</v>
      </c>
      <c r="GX197">
        <f t="shared" si="231"/>
        <v>0</v>
      </c>
      <c r="HA197">
        <v>0</v>
      </c>
      <c r="HB197">
        <v>0</v>
      </c>
      <c r="IK197">
        <v>0</v>
      </c>
    </row>
    <row r="198" spans="1:245" x14ac:dyDescent="0.2">
      <c r="A198">
        <v>19</v>
      </c>
      <c r="B198">
        <v>1</v>
      </c>
      <c r="F198" t="s">
        <v>3</v>
      </c>
      <c r="G198" t="s">
        <v>340</v>
      </c>
      <c r="H198" t="s">
        <v>3</v>
      </c>
      <c r="AA198">
        <v>1</v>
      </c>
      <c r="IK198">
        <v>0</v>
      </c>
    </row>
    <row r="199" spans="1:245" x14ac:dyDescent="0.2">
      <c r="A199">
        <v>17</v>
      </c>
      <c r="B199">
        <v>1</v>
      </c>
      <c r="E199" t="s">
        <v>341</v>
      </c>
      <c r="F199" t="s">
        <v>214</v>
      </c>
      <c r="G199" t="s">
        <v>215</v>
      </c>
      <c r="H199" t="s">
        <v>216</v>
      </c>
      <c r="I199">
        <v>10.255000000000001</v>
      </c>
      <c r="J199">
        <v>0</v>
      </c>
      <c r="O199">
        <f t="shared" ref="O199:O217" si="236">ROUND(CP199,2)</f>
        <v>20212.84</v>
      </c>
      <c r="P199">
        <f t="shared" ref="P199:P217" si="237">ROUND(CQ199*I199,2)</f>
        <v>6928.45</v>
      </c>
      <c r="Q199">
        <f t="shared" ref="Q199:Q217" si="238">ROUND(CR199*I199,2)</f>
        <v>4054.7</v>
      </c>
      <c r="R199">
        <f t="shared" ref="R199:R217" si="239">ROUND(CS199*I199,2)</f>
        <v>115.37</v>
      </c>
      <c r="S199">
        <f t="shared" ref="S199:S217" si="240">ROUND(CT199*I199,2)</f>
        <v>9229.69</v>
      </c>
      <c r="T199">
        <f t="shared" ref="T199:T217" si="241">ROUND(CU199*I199,2)</f>
        <v>0</v>
      </c>
      <c r="U199">
        <f t="shared" ref="U199:U217" si="242">CV199*I199</f>
        <v>47.290932499999997</v>
      </c>
      <c r="V199">
        <f t="shared" ref="V199:V217" si="243">CW199*I199</f>
        <v>0</v>
      </c>
      <c r="W199">
        <f t="shared" ref="W199:W217" si="244">ROUND(CX199*I199,2)</f>
        <v>0</v>
      </c>
      <c r="X199">
        <f t="shared" ref="X199:X217" si="245">ROUND(CY199,2)</f>
        <v>8306.7199999999993</v>
      </c>
      <c r="Y199">
        <f t="shared" ref="Y199:Y217" si="246">ROUND(CZ199,2)</f>
        <v>4061.06</v>
      </c>
      <c r="AA199">
        <v>42145827</v>
      </c>
      <c r="AB199">
        <f t="shared" ref="AB199:AB217" si="247">ROUND((AC199+AD199+AF199),6)</f>
        <v>209.77099999999999</v>
      </c>
      <c r="AC199">
        <f t="shared" ref="AC199:AC205" si="248">ROUND((ES199),6)</f>
        <v>115.49</v>
      </c>
      <c r="AD199">
        <f>ROUND(((ET199*1.25)),6)</f>
        <v>45.762500000000003</v>
      </c>
      <c r="AE199">
        <f>ROUND(((EU199*1.25)),6)</f>
        <v>11.25</v>
      </c>
      <c r="AF199">
        <f>ROUND(((EV199*1.15)),6)</f>
        <v>48.518500000000003</v>
      </c>
      <c r="AG199">
        <f t="shared" ref="AG199:AG217" si="249">ROUND((AP199),6)</f>
        <v>0</v>
      </c>
      <c r="AH199">
        <f>((EW199*1.15))</f>
        <v>4.6114999999999995</v>
      </c>
      <c r="AI199">
        <f>((EX199*1.25))</f>
        <v>0</v>
      </c>
      <c r="AJ199">
        <f t="shared" ref="AJ199:AJ217" si="250">ROUND((AS199),6)</f>
        <v>0</v>
      </c>
      <c r="AK199">
        <v>194.29</v>
      </c>
      <c r="AL199">
        <v>115.49</v>
      </c>
      <c r="AM199">
        <v>36.61</v>
      </c>
      <c r="AN199">
        <v>9</v>
      </c>
      <c r="AO199">
        <v>42.19</v>
      </c>
      <c r="AP199">
        <v>0</v>
      </c>
      <c r="AQ199">
        <v>4.01</v>
      </c>
      <c r="AR199">
        <v>0</v>
      </c>
      <c r="AS199">
        <v>0</v>
      </c>
      <c r="AT199">
        <v>90</v>
      </c>
      <c r="AU199">
        <v>44</v>
      </c>
      <c r="AV199">
        <v>1</v>
      </c>
      <c r="AW199">
        <v>1</v>
      </c>
      <c r="AZ199">
        <v>1</v>
      </c>
      <c r="BA199">
        <v>18.55</v>
      </c>
      <c r="BB199">
        <v>8.64</v>
      </c>
      <c r="BC199">
        <v>5.85</v>
      </c>
      <c r="BD199" t="s">
        <v>3</v>
      </c>
      <c r="BE199" t="s">
        <v>3</v>
      </c>
      <c r="BF199" t="s">
        <v>3</v>
      </c>
      <c r="BG199" t="s">
        <v>3</v>
      </c>
      <c r="BH199">
        <v>0</v>
      </c>
      <c r="BI199">
        <v>1</v>
      </c>
      <c r="BJ199" t="s">
        <v>217</v>
      </c>
      <c r="BM199">
        <v>89</v>
      </c>
      <c r="BN199">
        <v>7156650</v>
      </c>
      <c r="BO199" t="s">
        <v>214</v>
      </c>
      <c r="BP199">
        <v>1</v>
      </c>
      <c r="BQ199">
        <v>30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90</v>
      </c>
      <c r="CA199">
        <v>44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ref="CP199:CP217" si="251">(P199+Q199+S199)</f>
        <v>20212.84</v>
      </c>
      <c r="CQ199">
        <f t="shared" ref="CQ199:CQ217" si="252">(AC199*BC199*AW199)</f>
        <v>675.61649999999997</v>
      </c>
      <c r="CR199">
        <f t="shared" ref="CR199:CR217" si="253">(AD199*BB199*AV199)</f>
        <v>395.38800000000003</v>
      </c>
      <c r="CS199">
        <f t="shared" ref="CS199:CS217" si="254">(AE199*BS199*AV199)</f>
        <v>11.25</v>
      </c>
      <c r="CT199">
        <f t="shared" ref="CT199:CT217" si="255">(AF199*BA199*AV199)</f>
        <v>900.01817500000004</v>
      </c>
      <c r="CU199">
        <f t="shared" ref="CU199:CU217" si="256">AG199</f>
        <v>0</v>
      </c>
      <c r="CV199">
        <f t="shared" ref="CV199:CV217" si="257">(AH199*AV199)</f>
        <v>4.6114999999999995</v>
      </c>
      <c r="CW199">
        <f t="shared" ref="CW199:CW217" si="258">AI199</f>
        <v>0</v>
      </c>
      <c r="CX199">
        <f t="shared" ref="CX199:CX217" si="259">AJ199</f>
        <v>0</v>
      </c>
      <c r="CY199">
        <f t="shared" ref="CY199:CY217" si="260">S199*(BZ199/100)</f>
        <v>8306.7210000000014</v>
      </c>
      <c r="CZ199">
        <f t="shared" ref="CZ199:CZ217" si="261">S199*(CA199/100)</f>
        <v>4061.0636000000004</v>
      </c>
      <c r="DC199" t="s">
        <v>3</v>
      </c>
      <c r="DD199" t="s">
        <v>3</v>
      </c>
      <c r="DE199" t="s">
        <v>11</v>
      </c>
      <c r="DF199" t="s">
        <v>11</v>
      </c>
      <c r="DG199" t="s">
        <v>12</v>
      </c>
      <c r="DH199" t="s">
        <v>3</v>
      </c>
      <c r="DI199" t="s">
        <v>12</v>
      </c>
      <c r="DJ199" t="s">
        <v>11</v>
      </c>
      <c r="DK199" t="s">
        <v>3</v>
      </c>
      <c r="DL199" t="s">
        <v>3</v>
      </c>
      <c r="DM199" t="s">
        <v>3</v>
      </c>
      <c r="DN199">
        <v>104</v>
      </c>
      <c r="DO199">
        <v>70</v>
      </c>
      <c r="DP199">
        <v>1.0469999999999999</v>
      </c>
      <c r="DQ199">
        <v>1</v>
      </c>
      <c r="DU199">
        <v>1013</v>
      </c>
      <c r="DV199" t="s">
        <v>216</v>
      </c>
      <c r="DW199" t="s">
        <v>216</v>
      </c>
      <c r="DX199">
        <v>1</v>
      </c>
      <c r="EE199">
        <v>21987441</v>
      </c>
      <c r="EF199">
        <v>30</v>
      </c>
      <c r="EG199" t="s">
        <v>22</v>
      </c>
      <c r="EH199">
        <v>0</v>
      </c>
      <c r="EI199" t="s">
        <v>3</v>
      </c>
      <c r="EJ199">
        <v>1</v>
      </c>
      <c r="EK199">
        <v>89</v>
      </c>
      <c r="EL199" t="s">
        <v>218</v>
      </c>
      <c r="EM199" t="s">
        <v>219</v>
      </c>
      <c r="EO199" t="s">
        <v>3</v>
      </c>
      <c r="EQ199">
        <v>131072</v>
      </c>
      <c r="ER199">
        <v>194.29</v>
      </c>
      <c r="ES199">
        <v>115.49</v>
      </c>
      <c r="ET199">
        <v>36.61</v>
      </c>
      <c r="EU199">
        <v>9</v>
      </c>
      <c r="EV199">
        <v>42.19</v>
      </c>
      <c r="EW199">
        <v>4.01</v>
      </c>
      <c r="EX199">
        <v>0</v>
      </c>
      <c r="EY199">
        <v>0</v>
      </c>
      <c r="FQ199">
        <v>0</v>
      </c>
      <c r="FR199">
        <f t="shared" ref="FR199:FR217" si="262">ROUND(IF(AND(BH199=3,BI199=3),P199,0),2)</f>
        <v>0</v>
      </c>
      <c r="FS199">
        <v>0</v>
      </c>
      <c r="FX199">
        <v>104</v>
      </c>
      <c r="FY199">
        <v>70</v>
      </c>
      <c r="GA199" t="s">
        <v>3</v>
      </c>
      <c r="GD199">
        <v>0</v>
      </c>
      <c r="GF199">
        <v>1619046502</v>
      </c>
      <c r="GG199">
        <v>2</v>
      </c>
      <c r="GH199">
        <v>1</v>
      </c>
      <c r="GI199">
        <v>2</v>
      </c>
      <c r="GJ199">
        <v>0</v>
      </c>
      <c r="GK199">
        <f>ROUND(R199*(R12)/100,2)</f>
        <v>192.67</v>
      </c>
      <c r="GL199">
        <f t="shared" ref="GL199:GL217" si="263">ROUND(IF(AND(BH199=3,BI199=3,FS199&lt;&gt;0),P199,0),2)</f>
        <v>0</v>
      </c>
      <c r="GM199">
        <f t="shared" ref="GM199:GM217" si="264">ROUND(O199+X199+Y199+GK199,2)+GX199</f>
        <v>32773.29</v>
      </c>
      <c r="GN199">
        <f t="shared" ref="GN199:GN217" si="265">IF(OR(BI199=0,BI199=1),ROUND(O199+X199+Y199+GK199,2),0)</f>
        <v>32773.29</v>
      </c>
      <c r="GO199">
        <f t="shared" ref="GO199:GO217" si="266">IF(BI199=2,ROUND(O199+X199+Y199+GK199,2),0)</f>
        <v>0</v>
      </c>
      <c r="GP199">
        <f t="shared" ref="GP199:GP217" si="267">IF(BI199=4,ROUND(O199+X199+Y199+GK199,2)+GX199,0)</f>
        <v>0</v>
      </c>
      <c r="GR199">
        <v>0</v>
      </c>
      <c r="GS199">
        <v>0</v>
      </c>
      <c r="GT199">
        <v>0</v>
      </c>
      <c r="GU199" t="s">
        <v>3</v>
      </c>
      <c r="GV199">
        <f t="shared" ref="GV199:GV217" si="268">ROUND(GT199,6)</f>
        <v>0</v>
      </c>
      <c r="GW199">
        <v>1</v>
      </c>
      <c r="GX199">
        <f t="shared" ref="GX199:GX217" si="269">ROUND(GV199*GW199*I199,2)</f>
        <v>0</v>
      </c>
      <c r="HA199">
        <v>0</v>
      </c>
      <c r="HB199">
        <v>0</v>
      </c>
      <c r="IK199">
        <v>0</v>
      </c>
    </row>
    <row r="200" spans="1:245" x14ac:dyDescent="0.2">
      <c r="A200">
        <v>17</v>
      </c>
      <c r="B200">
        <v>1</v>
      </c>
      <c r="E200" t="s">
        <v>342</v>
      </c>
      <c r="F200" t="s">
        <v>221</v>
      </c>
      <c r="G200" t="s">
        <v>222</v>
      </c>
      <c r="H200" t="s">
        <v>216</v>
      </c>
      <c r="I200">
        <v>23.074000000000002</v>
      </c>
      <c r="J200">
        <v>0</v>
      </c>
      <c r="O200">
        <f t="shared" si="236"/>
        <v>191540.54</v>
      </c>
      <c r="P200">
        <f t="shared" si="237"/>
        <v>53798.559999999998</v>
      </c>
      <c r="Q200">
        <f t="shared" si="238"/>
        <v>11481.06</v>
      </c>
      <c r="R200">
        <f t="shared" si="239"/>
        <v>285.54000000000002</v>
      </c>
      <c r="S200">
        <f t="shared" si="240"/>
        <v>126260.92</v>
      </c>
      <c r="T200">
        <f t="shared" si="241"/>
        <v>0</v>
      </c>
      <c r="U200">
        <f t="shared" si="242"/>
        <v>531.76340399999992</v>
      </c>
      <c r="V200">
        <f t="shared" si="243"/>
        <v>0</v>
      </c>
      <c r="W200">
        <f t="shared" si="244"/>
        <v>0</v>
      </c>
      <c r="X200">
        <f t="shared" si="245"/>
        <v>97220.91</v>
      </c>
      <c r="Y200">
        <f t="shared" si="246"/>
        <v>55554.8</v>
      </c>
      <c r="AA200">
        <v>42145827</v>
      </c>
      <c r="AB200">
        <f t="shared" si="247"/>
        <v>993.91399999999999</v>
      </c>
      <c r="AC200">
        <f t="shared" si="248"/>
        <v>637.04</v>
      </c>
      <c r="AD200">
        <f>ROUND(((ET200*1.25)),6)</f>
        <v>61.887500000000003</v>
      </c>
      <c r="AE200">
        <f>ROUND(((EU200*1.25)),6)</f>
        <v>12.375</v>
      </c>
      <c r="AF200">
        <f>ROUND(((EV200*1.15)),6)</f>
        <v>294.98649999999998</v>
      </c>
      <c r="AG200">
        <f t="shared" si="249"/>
        <v>0</v>
      </c>
      <c r="AH200">
        <f>((EW200*1.15))</f>
        <v>23.045999999999996</v>
      </c>
      <c r="AI200">
        <f>((EX200*1.25))</f>
        <v>0</v>
      </c>
      <c r="AJ200">
        <f t="shared" si="250"/>
        <v>0</v>
      </c>
      <c r="AK200">
        <v>943.06</v>
      </c>
      <c r="AL200">
        <v>637.04</v>
      </c>
      <c r="AM200">
        <v>49.51</v>
      </c>
      <c r="AN200">
        <v>9.9</v>
      </c>
      <c r="AO200">
        <v>256.51</v>
      </c>
      <c r="AP200">
        <v>0</v>
      </c>
      <c r="AQ200">
        <v>20.04</v>
      </c>
      <c r="AR200">
        <v>0</v>
      </c>
      <c r="AS200">
        <v>0</v>
      </c>
      <c r="AT200">
        <v>77</v>
      </c>
      <c r="AU200">
        <v>44</v>
      </c>
      <c r="AV200">
        <v>1</v>
      </c>
      <c r="AW200">
        <v>1</v>
      </c>
      <c r="AZ200">
        <v>1</v>
      </c>
      <c r="BA200">
        <v>18.55</v>
      </c>
      <c r="BB200">
        <v>8.0399999999999991</v>
      </c>
      <c r="BC200">
        <v>3.66</v>
      </c>
      <c r="BD200" t="s">
        <v>3</v>
      </c>
      <c r="BE200" t="s">
        <v>3</v>
      </c>
      <c r="BF200" t="s">
        <v>3</v>
      </c>
      <c r="BG200" t="s">
        <v>3</v>
      </c>
      <c r="BH200">
        <v>0</v>
      </c>
      <c r="BI200">
        <v>1</v>
      </c>
      <c r="BJ200" t="s">
        <v>223</v>
      </c>
      <c r="BM200">
        <v>143</v>
      </c>
      <c r="BN200">
        <v>7156650</v>
      </c>
      <c r="BO200" t="s">
        <v>221</v>
      </c>
      <c r="BP200">
        <v>1</v>
      </c>
      <c r="BQ200">
        <v>30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77</v>
      </c>
      <c r="CA200">
        <v>44</v>
      </c>
      <c r="CF200">
        <v>0</v>
      </c>
      <c r="CG200">
        <v>0</v>
      </c>
      <c r="CM200">
        <v>0</v>
      </c>
      <c r="CN200" t="s">
        <v>3</v>
      </c>
      <c r="CO200">
        <v>0</v>
      </c>
      <c r="CP200">
        <f t="shared" si="251"/>
        <v>191540.53999999998</v>
      </c>
      <c r="CQ200">
        <f t="shared" si="252"/>
        <v>2331.5664000000002</v>
      </c>
      <c r="CR200">
        <f t="shared" si="253"/>
        <v>497.57549999999998</v>
      </c>
      <c r="CS200">
        <f t="shared" si="254"/>
        <v>12.375</v>
      </c>
      <c r="CT200">
        <f t="shared" si="255"/>
        <v>5471.9995749999998</v>
      </c>
      <c r="CU200">
        <f t="shared" si="256"/>
        <v>0</v>
      </c>
      <c r="CV200">
        <f t="shared" si="257"/>
        <v>23.045999999999996</v>
      </c>
      <c r="CW200">
        <f t="shared" si="258"/>
        <v>0</v>
      </c>
      <c r="CX200">
        <f t="shared" si="259"/>
        <v>0</v>
      </c>
      <c r="CY200">
        <f t="shared" si="260"/>
        <v>97220.9084</v>
      </c>
      <c r="CZ200">
        <f t="shared" si="261"/>
        <v>55554.804799999998</v>
      </c>
      <c r="DC200" t="s">
        <v>3</v>
      </c>
      <c r="DD200" t="s">
        <v>3</v>
      </c>
      <c r="DE200" t="s">
        <v>11</v>
      </c>
      <c r="DF200" t="s">
        <v>11</v>
      </c>
      <c r="DG200" t="s">
        <v>12</v>
      </c>
      <c r="DH200" t="s">
        <v>3</v>
      </c>
      <c r="DI200" t="s">
        <v>12</v>
      </c>
      <c r="DJ200" t="s">
        <v>11</v>
      </c>
      <c r="DK200" t="s">
        <v>3</v>
      </c>
      <c r="DL200" t="s">
        <v>3</v>
      </c>
      <c r="DM200" t="s">
        <v>3</v>
      </c>
      <c r="DN200">
        <v>91</v>
      </c>
      <c r="DO200">
        <v>70</v>
      </c>
      <c r="DP200">
        <v>1.0469999999999999</v>
      </c>
      <c r="DQ200">
        <v>1.0189999999999999</v>
      </c>
      <c r="DU200">
        <v>1013</v>
      </c>
      <c r="DV200" t="s">
        <v>216</v>
      </c>
      <c r="DW200" t="s">
        <v>216</v>
      </c>
      <c r="DX200">
        <v>1</v>
      </c>
      <c r="EE200">
        <v>21987495</v>
      </c>
      <c r="EF200">
        <v>30</v>
      </c>
      <c r="EG200" t="s">
        <v>22</v>
      </c>
      <c r="EH200">
        <v>0</v>
      </c>
      <c r="EI200" t="s">
        <v>3</v>
      </c>
      <c r="EJ200">
        <v>1</v>
      </c>
      <c r="EK200">
        <v>143</v>
      </c>
      <c r="EL200" t="s">
        <v>224</v>
      </c>
      <c r="EM200" t="s">
        <v>225</v>
      </c>
      <c r="EO200" t="s">
        <v>3</v>
      </c>
      <c r="EQ200">
        <v>131072</v>
      </c>
      <c r="ER200">
        <v>943.06</v>
      </c>
      <c r="ES200">
        <v>637.04</v>
      </c>
      <c r="ET200">
        <v>49.51</v>
      </c>
      <c r="EU200">
        <v>9.9</v>
      </c>
      <c r="EV200">
        <v>256.51</v>
      </c>
      <c r="EW200">
        <v>20.04</v>
      </c>
      <c r="EX200">
        <v>0</v>
      </c>
      <c r="EY200">
        <v>0</v>
      </c>
      <c r="FQ200">
        <v>0</v>
      </c>
      <c r="FR200">
        <f t="shared" si="262"/>
        <v>0</v>
      </c>
      <c r="FS200">
        <v>0</v>
      </c>
      <c r="FX200">
        <v>91</v>
      </c>
      <c r="FY200">
        <v>70</v>
      </c>
      <c r="GA200" t="s">
        <v>3</v>
      </c>
      <c r="GD200">
        <v>0</v>
      </c>
      <c r="GF200">
        <v>274874889</v>
      </c>
      <c r="GG200">
        <v>2</v>
      </c>
      <c r="GH200">
        <v>1</v>
      </c>
      <c r="GI200">
        <v>2</v>
      </c>
      <c r="GJ200">
        <v>0</v>
      </c>
      <c r="GK200">
        <f>ROUND(R200*(R12)/100,2)</f>
        <v>476.85</v>
      </c>
      <c r="GL200">
        <f t="shared" si="263"/>
        <v>0</v>
      </c>
      <c r="GM200">
        <f t="shared" si="264"/>
        <v>344793.1</v>
      </c>
      <c r="GN200">
        <f t="shared" si="265"/>
        <v>344793.1</v>
      </c>
      <c r="GO200">
        <f t="shared" si="266"/>
        <v>0</v>
      </c>
      <c r="GP200">
        <f t="shared" si="267"/>
        <v>0</v>
      </c>
      <c r="GR200">
        <v>0</v>
      </c>
      <c r="GS200">
        <v>0</v>
      </c>
      <c r="GT200">
        <v>0</v>
      </c>
      <c r="GU200" t="s">
        <v>3</v>
      </c>
      <c r="GV200">
        <f t="shared" si="268"/>
        <v>0</v>
      </c>
      <c r="GW200">
        <v>1</v>
      </c>
      <c r="GX200">
        <f t="shared" si="269"/>
        <v>0</v>
      </c>
      <c r="HA200">
        <v>0</v>
      </c>
      <c r="HB200">
        <v>0</v>
      </c>
      <c r="IK200">
        <v>0</v>
      </c>
    </row>
    <row r="201" spans="1:245" x14ac:dyDescent="0.2">
      <c r="A201">
        <v>18</v>
      </c>
      <c r="B201">
        <v>1</v>
      </c>
      <c r="E201" t="s">
        <v>343</v>
      </c>
      <c r="F201" t="s">
        <v>227</v>
      </c>
      <c r="G201" t="s">
        <v>228</v>
      </c>
      <c r="H201" t="s">
        <v>123</v>
      </c>
      <c r="I201">
        <f>I200*J201</f>
        <v>22.381779999999999</v>
      </c>
      <c r="J201">
        <v>0.96999999999999986</v>
      </c>
      <c r="O201">
        <f t="shared" si="236"/>
        <v>89043.86</v>
      </c>
      <c r="P201">
        <f t="shared" si="237"/>
        <v>89043.86</v>
      </c>
      <c r="Q201">
        <f t="shared" si="238"/>
        <v>0</v>
      </c>
      <c r="R201">
        <f t="shared" si="239"/>
        <v>0</v>
      </c>
      <c r="S201">
        <f t="shared" si="240"/>
        <v>0</v>
      </c>
      <c r="T201">
        <f t="shared" si="241"/>
        <v>0</v>
      </c>
      <c r="U201">
        <f t="shared" si="242"/>
        <v>0</v>
      </c>
      <c r="V201">
        <f t="shared" si="243"/>
        <v>0</v>
      </c>
      <c r="W201">
        <f t="shared" si="244"/>
        <v>0</v>
      </c>
      <c r="X201">
        <f t="shared" si="245"/>
        <v>0</v>
      </c>
      <c r="Y201">
        <f t="shared" si="246"/>
        <v>0</v>
      </c>
      <c r="AA201">
        <v>42145827</v>
      </c>
      <c r="AB201">
        <f t="shared" si="247"/>
        <v>1247.1500000000001</v>
      </c>
      <c r="AC201">
        <f t="shared" si="248"/>
        <v>1247.1500000000001</v>
      </c>
      <c r="AD201">
        <f>ROUND((ET201),6)</f>
        <v>0</v>
      </c>
      <c r="AE201">
        <f>ROUND((EU201),6)</f>
        <v>0</v>
      </c>
      <c r="AF201">
        <f>ROUND((EV201),6)</f>
        <v>0</v>
      </c>
      <c r="AG201">
        <f t="shared" si="249"/>
        <v>0</v>
      </c>
      <c r="AH201">
        <f>(EW201)</f>
        <v>0</v>
      </c>
      <c r="AI201">
        <f>(EX201)</f>
        <v>0</v>
      </c>
      <c r="AJ201">
        <f t="shared" si="250"/>
        <v>0</v>
      </c>
      <c r="AK201">
        <v>1247.1500000000001</v>
      </c>
      <c r="AL201">
        <v>1247.1500000000001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1</v>
      </c>
      <c r="AW201">
        <v>1</v>
      </c>
      <c r="AZ201">
        <v>1</v>
      </c>
      <c r="BA201">
        <v>1</v>
      </c>
      <c r="BB201">
        <v>1</v>
      </c>
      <c r="BC201">
        <v>3.19</v>
      </c>
      <c r="BD201" t="s">
        <v>3</v>
      </c>
      <c r="BE201" t="s">
        <v>3</v>
      </c>
      <c r="BF201" t="s">
        <v>3</v>
      </c>
      <c r="BG201" t="s">
        <v>3</v>
      </c>
      <c r="BH201">
        <v>3</v>
      </c>
      <c r="BI201">
        <v>1</v>
      </c>
      <c r="BJ201" t="s">
        <v>229</v>
      </c>
      <c r="BM201">
        <v>143</v>
      </c>
      <c r="BN201">
        <v>7156650</v>
      </c>
      <c r="BO201" t="s">
        <v>227</v>
      </c>
      <c r="BP201">
        <v>1</v>
      </c>
      <c r="BQ201">
        <v>30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0</v>
      </c>
      <c r="CA201">
        <v>0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251"/>
        <v>89043.86</v>
      </c>
      <c r="CQ201">
        <f t="shared" si="252"/>
        <v>3978.4085</v>
      </c>
      <c r="CR201">
        <f t="shared" si="253"/>
        <v>0</v>
      </c>
      <c r="CS201">
        <f t="shared" si="254"/>
        <v>0</v>
      </c>
      <c r="CT201">
        <f t="shared" si="255"/>
        <v>0</v>
      </c>
      <c r="CU201">
        <f t="shared" si="256"/>
        <v>0</v>
      </c>
      <c r="CV201">
        <f t="shared" si="257"/>
        <v>0</v>
      </c>
      <c r="CW201">
        <f t="shared" si="258"/>
        <v>0</v>
      </c>
      <c r="CX201">
        <f t="shared" si="259"/>
        <v>0</v>
      </c>
      <c r="CY201">
        <f t="shared" si="260"/>
        <v>0</v>
      </c>
      <c r="CZ201">
        <f t="shared" si="261"/>
        <v>0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91</v>
      </c>
      <c r="DO201">
        <v>70</v>
      </c>
      <c r="DP201">
        <v>1.0469999999999999</v>
      </c>
      <c r="DQ201">
        <v>1.0189999999999999</v>
      </c>
      <c r="DU201">
        <v>1007</v>
      </c>
      <c r="DV201" t="s">
        <v>123</v>
      </c>
      <c r="DW201" t="s">
        <v>123</v>
      </c>
      <c r="DX201">
        <v>1</v>
      </c>
      <c r="EE201">
        <v>21987495</v>
      </c>
      <c r="EF201">
        <v>30</v>
      </c>
      <c r="EG201" t="s">
        <v>22</v>
      </c>
      <c r="EH201">
        <v>0</v>
      </c>
      <c r="EI201" t="s">
        <v>3</v>
      </c>
      <c r="EJ201">
        <v>1</v>
      </c>
      <c r="EK201">
        <v>143</v>
      </c>
      <c r="EL201" t="s">
        <v>224</v>
      </c>
      <c r="EM201" t="s">
        <v>225</v>
      </c>
      <c r="EO201" t="s">
        <v>3</v>
      </c>
      <c r="EQ201">
        <v>0</v>
      </c>
      <c r="ER201">
        <v>1247.1500000000001</v>
      </c>
      <c r="ES201">
        <v>1247.1500000000001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62"/>
        <v>0</v>
      </c>
      <c r="FS201">
        <v>0</v>
      </c>
      <c r="FX201">
        <v>91</v>
      </c>
      <c r="FY201">
        <v>70</v>
      </c>
      <c r="GA201" t="s">
        <v>3</v>
      </c>
      <c r="GD201">
        <v>0</v>
      </c>
      <c r="GF201">
        <v>595229486</v>
      </c>
      <c r="GG201">
        <v>2</v>
      </c>
      <c r="GH201">
        <v>1</v>
      </c>
      <c r="GI201">
        <v>2</v>
      </c>
      <c r="GJ201">
        <v>0</v>
      </c>
      <c r="GK201">
        <f>ROUND(R201*(R12)/100,2)</f>
        <v>0</v>
      </c>
      <c r="GL201">
        <f t="shared" si="263"/>
        <v>0</v>
      </c>
      <c r="GM201">
        <f t="shared" si="264"/>
        <v>89043.86</v>
      </c>
      <c r="GN201">
        <f t="shared" si="265"/>
        <v>89043.86</v>
      </c>
      <c r="GO201">
        <f t="shared" si="266"/>
        <v>0</v>
      </c>
      <c r="GP201">
        <f t="shared" si="267"/>
        <v>0</v>
      </c>
      <c r="GR201">
        <v>0</v>
      </c>
      <c r="GS201">
        <v>0</v>
      </c>
      <c r="GT201">
        <v>0</v>
      </c>
      <c r="GU201" t="s">
        <v>3</v>
      </c>
      <c r="GV201">
        <f t="shared" si="268"/>
        <v>0</v>
      </c>
      <c r="GW201">
        <v>1</v>
      </c>
      <c r="GX201">
        <f t="shared" si="269"/>
        <v>0</v>
      </c>
      <c r="HA201">
        <v>0</v>
      </c>
      <c r="HB201">
        <v>0</v>
      </c>
      <c r="IK201">
        <v>0</v>
      </c>
    </row>
    <row r="202" spans="1:245" x14ac:dyDescent="0.2">
      <c r="A202">
        <v>17</v>
      </c>
      <c r="B202">
        <v>1</v>
      </c>
      <c r="E202" t="s">
        <v>344</v>
      </c>
      <c r="F202" t="s">
        <v>231</v>
      </c>
      <c r="G202" t="s">
        <v>232</v>
      </c>
      <c r="H202" t="s">
        <v>20</v>
      </c>
      <c r="I202">
        <v>2.5638000000000001</v>
      </c>
      <c r="J202">
        <v>0</v>
      </c>
      <c r="O202">
        <f t="shared" si="236"/>
        <v>2130.8200000000002</v>
      </c>
      <c r="P202">
        <f t="shared" si="237"/>
        <v>0</v>
      </c>
      <c r="Q202">
        <f t="shared" si="238"/>
        <v>23.53</v>
      </c>
      <c r="R202">
        <f t="shared" si="239"/>
        <v>0.57999999999999996</v>
      </c>
      <c r="S202">
        <f t="shared" si="240"/>
        <v>2107.29</v>
      </c>
      <c r="T202">
        <f t="shared" si="241"/>
        <v>0</v>
      </c>
      <c r="U202">
        <f t="shared" si="242"/>
        <v>10.1718765</v>
      </c>
      <c r="V202">
        <f t="shared" si="243"/>
        <v>0</v>
      </c>
      <c r="W202">
        <f t="shared" si="244"/>
        <v>0</v>
      </c>
      <c r="X202">
        <f t="shared" si="245"/>
        <v>1896.56</v>
      </c>
      <c r="Y202">
        <f t="shared" si="246"/>
        <v>927.21</v>
      </c>
      <c r="AA202">
        <v>42145827</v>
      </c>
      <c r="AB202">
        <f t="shared" si="247"/>
        <v>45.459499999999998</v>
      </c>
      <c r="AC202">
        <f t="shared" si="248"/>
        <v>0</v>
      </c>
      <c r="AD202">
        <f>ROUND(((ET202*1.25)),6)</f>
        <v>1.1499999999999999</v>
      </c>
      <c r="AE202">
        <f>ROUND(((EU202*1.25)),6)</f>
        <v>0.22500000000000001</v>
      </c>
      <c r="AF202">
        <f>ROUND(((EV202*1.15)),6)</f>
        <v>44.3095</v>
      </c>
      <c r="AG202">
        <f t="shared" si="249"/>
        <v>0</v>
      </c>
      <c r="AH202">
        <f>((EW202*1.15))</f>
        <v>3.9674999999999998</v>
      </c>
      <c r="AI202">
        <f>((EX202*1.25))</f>
        <v>0</v>
      </c>
      <c r="AJ202">
        <f t="shared" si="250"/>
        <v>0</v>
      </c>
      <c r="AK202">
        <v>39.450000000000003</v>
      </c>
      <c r="AL202">
        <v>0</v>
      </c>
      <c r="AM202">
        <v>0.92</v>
      </c>
      <c r="AN202">
        <v>0.18</v>
      </c>
      <c r="AO202">
        <v>38.53</v>
      </c>
      <c r="AP202">
        <v>0</v>
      </c>
      <c r="AQ202">
        <v>3.45</v>
      </c>
      <c r="AR202">
        <v>0</v>
      </c>
      <c r="AS202">
        <v>0</v>
      </c>
      <c r="AT202">
        <v>90</v>
      </c>
      <c r="AU202">
        <v>44</v>
      </c>
      <c r="AV202">
        <v>1</v>
      </c>
      <c r="AW202">
        <v>1</v>
      </c>
      <c r="AZ202">
        <v>1</v>
      </c>
      <c r="BA202">
        <v>18.55</v>
      </c>
      <c r="BB202">
        <v>7.98</v>
      </c>
      <c r="BC202">
        <v>1</v>
      </c>
      <c r="BD202" t="s">
        <v>3</v>
      </c>
      <c r="BE202" t="s">
        <v>3</v>
      </c>
      <c r="BF202" t="s">
        <v>3</v>
      </c>
      <c r="BG202" t="s">
        <v>3</v>
      </c>
      <c r="BH202">
        <v>0</v>
      </c>
      <c r="BI202">
        <v>1</v>
      </c>
      <c r="BJ202" t="s">
        <v>233</v>
      </c>
      <c r="BM202">
        <v>93</v>
      </c>
      <c r="BN202">
        <v>7156650</v>
      </c>
      <c r="BO202" t="s">
        <v>231</v>
      </c>
      <c r="BP202">
        <v>1</v>
      </c>
      <c r="BQ202">
        <v>30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90</v>
      </c>
      <c r="CA202">
        <v>44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251"/>
        <v>2130.8200000000002</v>
      </c>
      <c r="CQ202">
        <f t="shared" si="252"/>
        <v>0</v>
      </c>
      <c r="CR202">
        <f t="shared" si="253"/>
        <v>9.1769999999999996</v>
      </c>
      <c r="CS202">
        <f t="shared" si="254"/>
        <v>0.22500000000000001</v>
      </c>
      <c r="CT202">
        <f t="shared" si="255"/>
        <v>821.94122500000003</v>
      </c>
      <c r="CU202">
        <f t="shared" si="256"/>
        <v>0</v>
      </c>
      <c r="CV202">
        <f t="shared" si="257"/>
        <v>3.9674999999999998</v>
      </c>
      <c r="CW202">
        <f t="shared" si="258"/>
        <v>0</v>
      </c>
      <c r="CX202">
        <f t="shared" si="259"/>
        <v>0</v>
      </c>
      <c r="CY202">
        <f t="shared" si="260"/>
        <v>1896.5609999999999</v>
      </c>
      <c r="CZ202">
        <f t="shared" si="261"/>
        <v>927.20759999999996</v>
      </c>
      <c r="DC202" t="s">
        <v>3</v>
      </c>
      <c r="DD202" t="s">
        <v>3</v>
      </c>
      <c r="DE202" t="s">
        <v>11</v>
      </c>
      <c r="DF202" t="s">
        <v>11</v>
      </c>
      <c r="DG202" t="s">
        <v>12</v>
      </c>
      <c r="DH202" t="s">
        <v>3</v>
      </c>
      <c r="DI202" t="s">
        <v>12</v>
      </c>
      <c r="DJ202" t="s">
        <v>11</v>
      </c>
      <c r="DK202" t="s">
        <v>3</v>
      </c>
      <c r="DL202" t="s">
        <v>3</v>
      </c>
      <c r="DM202" t="s">
        <v>3</v>
      </c>
      <c r="DN202">
        <v>104</v>
      </c>
      <c r="DO202">
        <v>70</v>
      </c>
      <c r="DP202">
        <v>1.0469999999999999</v>
      </c>
      <c r="DQ202">
        <v>1</v>
      </c>
      <c r="DU202">
        <v>1005</v>
      </c>
      <c r="DV202" t="s">
        <v>20</v>
      </c>
      <c r="DW202" t="s">
        <v>20</v>
      </c>
      <c r="DX202">
        <v>100</v>
      </c>
      <c r="EE202">
        <v>21987445</v>
      </c>
      <c r="EF202">
        <v>30</v>
      </c>
      <c r="EG202" t="s">
        <v>22</v>
      </c>
      <c r="EH202">
        <v>0</v>
      </c>
      <c r="EI202" t="s">
        <v>3</v>
      </c>
      <c r="EJ202">
        <v>1</v>
      </c>
      <c r="EK202">
        <v>93</v>
      </c>
      <c r="EL202" t="s">
        <v>234</v>
      </c>
      <c r="EM202" t="s">
        <v>235</v>
      </c>
      <c r="EO202" t="s">
        <v>3</v>
      </c>
      <c r="EQ202">
        <v>131072</v>
      </c>
      <c r="ER202">
        <v>39.450000000000003</v>
      </c>
      <c r="ES202">
        <v>0</v>
      </c>
      <c r="ET202">
        <v>0.92</v>
      </c>
      <c r="EU202">
        <v>0.18</v>
      </c>
      <c r="EV202">
        <v>38.53</v>
      </c>
      <c r="EW202">
        <v>3.45</v>
      </c>
      <c r="EX202">
        <v>0</v>
      </c>
      <c r="EY202">
        <v>0</v>
      </c>
      <c r="FQ202">
        <v>0</v>
      </c>
      <c r="FR202">
        <f t="shared" si="262"/>
        <v>0</v>
      </c>
      <c r="FS202">
        <v>0</v>
      </c>
      <c r="FX202">
        <v>104</v>
      </c>
      <c r="FY202">
        <v>70</v>
      </c>
      <c r="GA202" t="s">
        <v>3</v>
      </c>
      <c r="GD202">
        <v>0</v>
      </c>
      <c r="GF202">
        <v>785482693</v>
      </c>
      <c r="GG202">
        <v>2</v>
      </c>
      <c r="GH202">
        <v>1</v>
      </c>
      <c r="GI202">
        <v>2</v>
      </c>
      <c r="GJ202">
        <v>0</v>
      </c>
      <c r="GK202">
        <f>ROUND(R202*(R12)/100,2)</f>
        <v>0.97</v>
      </c>
      <c r="GL202">
        <f t="shared" si="263"/>
        <v>0</v>
      </c>
      <c r="GM202">
        <f t="shared" si="264"/>
        <v>4955.5600000000004</v>
      </c>
      <c r="GN202">
        <f t="shared" si="265"/>
        <v>4955.5600000000004</v>
      </c>
      <c r="GO202">
        <f t="shared" si="266"/>
        <v>0</v>
      </c>
      <c r="GP202">
        <f t="shared" si="267"/>
        <v>0</v>
      </c>
      <c r="GR202">
        <v>0</v>
      </c>
      <c r="GS202">
        <v>0</v>
      </c>
      <c r="GT202">
        <v>0</v>
      </c>
      <c r="GU202" t="s">
        <v>3</v>
      </c>
      <c r="GV202">
        <f t="shared" si="268"/>
        <v>0</v>
      </c>
      <c r="GW202">
        <v>1</v>
      </c>
      <c r="GX202">
        <f t="shared" si="269"/>
        <v>0</v>
      </c>
      <c r="HA202">
        <v>0</v>
      </c>
      <c r="HB202">
        <v>0</v>
      </c>
      <c r="IK202">
        <v>0</v>
      </c>
    </row>
    <row r="203" spans="1:245" x14ac:dyDescent="0.2">
      <c r="A203">
        <v>18</v>
      </c>
      <c r="B203">
        <v>1</v>
      </c>
      <c r="E203" t="s">
        <v>345</v>
      </c>
      <c r="F203" t="s">
        <v>237</v>
      </c>
      <c r="G203" t="s">
        <v>238</v>
      </c>
      <c r="H203" t="s">
        <v>28</v>
      </c>
      <c r="I203">
        <f>I202*J203</f>
        <v>313.80912000000001</v>
      </c>
      <c r="J203">
        <v>122.4</v>
      </c>
      <c r="O203">
        <f t="shared" si="236"/>
        <v>2372.6799999999998</v>
      </c>
      <c r="P203">
        <f t="shared" si="237"/>
        <v>2372.6799999999998</v>
      </c>
      <c r="Q203">
        <f t="shared" si="238"/>
        <v>0</v>
      </c>
      <c r="R203">
        <f t="shared" si="239"/>
        <v>0</v>
      </c>
      <c r="S203">
        <f t="shared" si="240"/>
        <v>0</v>
      </c>
      <c r="T203">
        <f t="shared" si="241"/>
        <v>0</v>
      </c>
      <c r="U203">
        <f t="shared" si="242"/>
        <v>0</v>
      </c>
      <c r="V203">
        <f t="shared" si="243"/>
        <v>0</v>
      </c>
      <c r="W203">
        <f t="shared" si="244"/>
        <v>0</v>
      </c>
      <c r="X203">
        <f t="shared" si="245"/>
        <v>0</v>
      </c>
      <c r="Y203">
        <f t="shared" si="246"/>
        <v>0</v>
      </c>
      <c r="AA203">
        <v>42145827</v>
      </c>
      <c r="AB203">
        <f t="shared" si="247"/>
        <v>8.1300000000000008</v>
      </c>
      <c r="AC203">
        <f t="shared" si="248"/>
        <v>8.1300000000000008</v>
      </c>
      <c r="AD203">
        <f>ROUND((ET203),6)</f>
        <v>0</v>
      </c>
      <c r="AE203">
        <f>ROUND((EU203),6)</f>
        <v>0</v>
      </c>
      <c r="AF203">
        <f>ROUND((EV203),6)</f>
        <v>0</v>
      </c>
      <c r="AG203">
        <f t="shared" si="249"/>
        <v>0</v>
      </c>
      <c r="AH203">
        <f>(EW203)</f>
        <v>0</v>
      </c>
      <c r="AI203">
        <f>(EX203)</f>
        <v>0</v>
      </c>
      <c r="AJ203">
        <f t="shared" si="250"/>
        <v>0</v>
      </c>
      <c r="AK203">
        <v>8.1300000000000008</v>
      </c>
      <c r="AL203">
        <v>8.1300000000000008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1</v>
      </c>
      <c r="AW203">
        <v>1</v>
      </c>
      <c r="AZ203">
        <v>1</v>
      </c>
      <c r="BA203">
        <v>1</v>
      </c>
      <c r="BB203">
        <v>1</v>
      </c>
      <c r="BC203">
        <v>0.93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1</v>
      </c>
      <c r="BJ203" t="s">
        <v>239</v>
      </c>
      <c r="BM203">
        <v>93</v>
      </c>
      <c r="BN203">
        <v>7156650</v>
      </c>
      <c r="BO203" t="s">
        <v>237</v>
      </c>
      <c r="BP203">
        <v>1</v>
      </c>
      <c r="BQ203">
        <v>30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0</v>
      </c>
      <c r="CA203">
        <v>0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51"/>
        <v>2372.6799999999998</v>
      </c>
      <c r="CQ203">
        <f t="shared" si="252"/>
        <v>7.5609000000000011</v>
      </c>
      <c r="CR203">
        <f t="shared" si="253"/>
        <v>0</v>
      </c>
      <c r="CS203">
        <f t="shared" si="254"/>
        <v>0</v>
      </c>
      <c r="CT203">
        <f t="shared" si="255"/>
        <v>0</v>
      </c>
      <c r="CU203">
        <f t="shared" si="256"/>
        <v>0</v>
      </c>
      <c r="CV203">
        <f t="shared" si="257"/>
        <v>0</v>
      </c>
      <c r="CW203">
        <f t="shared" si="258"/>
        <v>0</v>
      </c>
      <c r="CX203">
        <f t="shared" si="259"/>
        <v>0</v>
      </c>
      <c r="CY203">
        <f t="shared" si="260"/>
        <v>0</v>
      </c>
      <c r="CZ203">
        <f t="shared" si="261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104</v>
      </c>
      <c r="DO203">
        <v>70</v>
      </c>
      <c r="DP203">
        <v>1.0469999999999999</v>
      </c>
      <c r="DQ203">
        <v>1</v>
      </c>
      <c r="DU203">
        <v>1005</v>
      </c>
      <c r="DV203" t="s">
        <v>28</v>
      </c>
      <c r="DW203" t="s">
        <v>28</v>
      </c>
      <c r="DX203">
        <v>1</v>
      </c>
      <c r="EE203">
        <v>21987445</v>
      </c>
      <c r="EF203">
        <v>30</v>
      </c>
      <c r="EG203" t="s">
        <v>22</v>
      </c>
      <c r="EH203">
        <v>0</v>
      </c>
      <c r="EI203" t="s">
        <v>3</v>
      </c>
      <c r="EJ203">
        <v>1</v>
      </c>
      <c r="EK203">
        <v>93</v>
      </c>
      <c r="EL203" t="s">
        <v>234</v>
      </c>
      <c r="EM203" t="s">
        <v>235</v>
      </c>
      <c r="EO203" t="s">
        <v>3</v>
      </c>
      <c r="EQ203">
        <v>0</v>
      </c>
      <c r="ER203">
        <v>8.1300000000000008</v>
      </c>
      <c r="ES203">
        <v>8.1300000000000008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62"/>
        <v>0</v>
      </c>
      <c r="FS203">
        <v>0</v>
      </c>
      <c r="FX203">
        <v>104</v>
      </c>
      <c r="FY203">
        <v>70</v>
      </c>
      <c r="GA203" t="s">
        <v>3</v>
      </c>
      <c r="GD203">
        <v>0</v>
      </c>
      <c r="GF203">
        <v>-1207143317</v>
      </c>
      <c r="GG203">
        <v>2</v>
      </c>
      <c r="GH203">
        <v>1</v>
      </c>
      <c r="GI203">
        <v>2</v>
      </c>
      <c r="GJ203">
        <v>0</v>
      </c>
      <c r="GK203">
        <f>ROUND(R203*(R12)/100,2)</f>
        <v>0</v>
      </c>
      <c r="GL203">
        <f t="shared" si="263"/>
        <v>0</v>
      </c>
      <c r="GM203">
        <f t="shared" si="264"/>
        <v>2372.6799999999998</v>
      </c>
      <c r="GN203">
        <f t="shared" si="265"/>
        <v>2372.6799999999998</v>
      </c>
      <c r="GO203">
        <f t="shared" si="266"/>
        <v>0</v>
      </c>
      <c r="GP203">
        <f t="shared" si="267"/>
        <v>0</v>
      </c>
      <c r="GR203">
        <v>0</v>
      </c>
      <c r="GS203">
        <v>0</v>
      </c>
      <c r="GT203">
        <v>0</v>
      </c>
      <c r="GU203" t="s">
        <v>3</v>
      </c>
      <c r="GV203">
        <f t="shared" si="268"/>
        <v>0</v>
      </c>
      <c r="GW203">
        <v>1</v>
      </c>
      <c r="GX203">
        <f t="shared" si="269"/>
        <v>0</v>
      </c>
      <c r="HA203">
        <v>0</v>
      </c>
      <c r="HB203">
        <v>0</v>
      </c>
      <c r="IK203">
        <v>0</v>
      </c>
    </row>
    <row r="204" spans="1:245" x14ac:dyDescent="0.2">
      <c r="A204">
        <v>17</v>
      </c>
      <c r="B204">
        <v>1</v>
      </c>
      <c r="E204" t="s">
        <v>346</v>
      </c>
      <c r="F204" t="s">
        <v>243</v>
      </c>
      <c r="G204" t="s">
        <v>244</v>
      </c>
      <c r="H204" t="s">
        <v>245</v>
      </c>
      <c r="I204">
        <v>2.5638000000000001</v>
      </c>
      <c r="J204">
        <v>0</v>
      </c>
      <c r="O204">
        <f t="shared" si="236"/>
        <v>13605.82</v>
      </c>
      <c r="P204">
        <f t="shared" si="237"/>
        <v>269.05</v>
      </c>
      <c r="Q204">
        <f t="shared" si="238"/>
        <v>53.66</v>
      </c>
      <c r="R204">
        <f t="shared" si="239"/>
        <v>0.99</v>
      </c>
      <c r="S204">
        <f t="shared" si="240"/>
        <v>13283.11</v>
      </c>
      <c r="T204">
        <f t="shared" si="241"/>
        <v>0</v>
      </c>
      <c r="U204">
        <f t="shared" si="242"/>
        <v>68.785472099999993</v>
      </c>
      <c r="V204">
        <f t="shared" si="243"/>
        <v>0</v>
      </c>
      <c r="W204">
        <f t="shared" si="244"/>
        <v>0</v>
      </c>
      <c r="X204">
        <f t="shared" si="245"/>
        <v>11954.8</v>
      </c>
      <c r="Y204">
        <f t="shared" si="246"/>
        <v>5844.57</v>
      </c>
      <c r="AA204">
        <v>42145827</v>
      </c>
      <c r="AB204">
        <f t="shared" si="247"/>
        <v>319.78800000000001</v>
      </c>
      <c r="AC204">
        <f t="shared" si="248"/>
        <v>24.75</v>
      </c>
      <c r="AD204">
        <f>ROUND(((ET204*1.25)),6)</f>
        <v>15.737500000000001</v>
      </c>
      <c r="AE204">
        <f>ROUND(((EU204*1.25)),6)</f>
        <v>0.38750000000000001</v>
      </c>
      <c r="AF204">
        <f>ROUND(((EV204*1.15)),6)</f>
        <v>279.3005</v>
      </c>
      <c r="AG204">
        <f t="shared" si="249"/>
        <v>0</v>
      </c>
      <c r="AH204">
        <f>((EW204*1.15))</f>
        <v>26.829499999999996</v>
      </c>
      <c r="AI204">
        <f>((EX204*1.25))</f>
        <v>0</v>
      </c>
      <c r="AJ204">
        <f t="shared" si="250"/>
        <v>0</v>
      </c>
      <c r="AK204">
        <v>280.20999999999998</v>
      </c>
      <c r="AL204">
        <v>24.75</v>
      </c>
      <c r="AM204">
        <v>12.59</v>
      </c>
      <c r="AN204">
        <v>0.31</v>
      </c>
      <c r="AO204">
        <v>242.87</v>
      </c>
      <c r="AP204">
        <v>0</v>
      </c>
      <c r="AQ204">
        <v>23.33</v>
      </c>
      <c r="AR204">
        <v>0</v>
      </c>
      <c r="AS204">
        <v>0</v>
      </c>
      <c r="AT204">
        <v>90</v>
      </c>
      <c r="AU204">
        <v>44</v>
      </c>
      <c r="AV204">
        <v>1</v>
      </c>
      <c r="AW204">
        <v>1</v>
      </c>
      <c r="AZ204">
        <v>1</v>
      </c>
      <c r="BA204">
        <v>18.55</v>
      </c>
      <c r="BB204">
        <v>1.33</v>
      </c>
      <c r="BC204">
        <v>4.24</v>
      </c>
      <c r="BD204" t="s">
        <v>3</v>
      </c>
      <c r="BE204" t="s">
        <v>3</v>
      </c>
      <c r="BF204" t="s">
        <v>3</v>
      </c>
      <c r="BG204" t="s">
        <v>3</v>
      </c>
      <c r="BH204">
        <v>0</v>
      </c>
      <c r="BI204">
        <v>1</v>
      </c>
      <c r="BJ204" t="s">
        <v>246</v>
      </c>
      <c r="BM204">
        <v>89</v>
      </c>
      <c r="BN204">
        <v>7156650</v>
      </c>
      <c r="BO204" t="s">
        <v>243</v>
      </c>
      <c r="BP204">
        <v>1</v>
      </c>
      <c r="BQ204">
        <v>30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3</v>
      </c>
      <c r="BZ204">
        <v>90</v>
      </c>
      <c r="CA204">
        <v>44</v>
      </c>
      <c r="CF204">
        <v>0</v>
      </c>
      <c r="CG204">
        <v>0</v>
      </c>
      <c r="CM204">
        <v>0</v>
      </c>
      <c r="CN204" t="s">
        <v>3</v>
      </c>
      <c r="CO204">
        <v>0</v>
      </c>
      <c r="CP204">
        <f t="shared" si="251"/>
        <v>13605.82</v>
      </c>
      <c r="CQ204">
        <f t="shared" si="252"/>
        <v>104.94000000000001</v>
      </c>
      <c r="CR204">
        <f t="shared" si="253"/>
        <v>20.930875</v>
      </c>
      <c r="CS204">
        <f t="shared" si="254"/>
        <v>0.38750000000000001</v>
      </c>
      <c r="CT204">
        <f t="shared" si="255"/>
        <v>5181.0242749999998</v>
      </c>
      <c r="CU204">
        <f t="shared" si="256"/>
        <v>0</v>
      </c>
      <c r="CV204">
        <f t="shared" si="257"/>
        <v>26.829499999999996</v>
      </c>
      <c r="CW204">
        <f t="shared" si="258"/>
        <v>0</v>
      </c>
      <c r="CX204">
        <f t="shared" si="259"/>
        <v>0</v>
      </c>
      <c r="CY204">
        <f t="shared" si="260"/>
        <v>11954.799000000001</v>
      </c>
      <c r="CZ204">
        <f t="shared" si="261"/>
        <v>5844.5684000000001</v>
      </c>
      <c r="DC204" t="s">
        <v>3</v>
      </c>
      <c r="DD204" t="s">
        <v>3</v>
      </c>
      <c r="DE204" t="s">
        <v>11</v>
      </c>
      <c r="DF204" t="s">
        <v>11</v>
      </c>
      <c r="DG204" t="s">
        <v>12</v>
      </c>
      <c r="DH204" t="s">
        <v>3</v>
      </c>
      <c r="DI204" t="s">
        <v>12</v>
      </c>
      <c r="DJ204" t="s">
        <v>11</v>
      </c>
      <c r="DK204" t="s">
        <v>3</v>
      </c>
      <c r="DL204" t="s">
        <v>3</v>
      </c>
      <c r="DM204" t="s">
        <v>3</v>
      </c>
      <c r="DN204">
        <v>104</v>
      </c>
      <c r="DO204">
        <v>70</v>
      </c>
      <c r="DP204">
        <v>1.0469999999999999</v>
      </c>
      <c r="DQ204">
        <v>1</v>
      </c>
      <c r="DU204">
        <v>1013</v>
      </c>
      <c r="DV204" t="s">
        <v>245</v>
      </c>
      <c r="DW204" t="s">
        <v>245</v>
      </c>
      <c r="DX204">
        <v>1</v>
      </c>
      <c r="EE204">
        <v>21987441</v>
      </c>
      <c r="EF204">
        <v>30</v>
      </c>
      <c r="EG204" t="s">
        <v>22</v>
      </c>
      <c r="EH204">
        <v>0</v>
      </c>
      <c r="EI204" t="s">
        <v>3</v>
      </c>
      <c r="EJ204">
        <v>1</v>
      </c>
      <c r="EK204">
        <v>89</v>
      </c>
      <c r="EL204" t="s">
        <v>218</v>
      </c>
      <c r="EM204" t="s">
        <v>219</v>
      </c>
      <c r="EO204" t="s">
        <v>3</v>
      </c>
      <c r="EQ204">
        <v>131072</v>
      </c>
      <c r="ER204">
        <v>280.20999999999998</v>
      </c>
      <c r="ES204">
        <v>24.75</v>
      </c>
      <c r="ET204">
        <v>12.59</v>
      </c>
      <c r="EU204">
        <v>0.31</v>
      </c>
      <c r="EV204">
        <v>242.87</v>
      </c>
      <c r="EW204">
        <v>23.33</v>
      </c>
      <c r="EX204">
        <v>0</v>
      </c>
      <c r="EY204">
        <v>0</v>
      </c>
      <c r="FQ204">
        <v>0</v>
      </c>
      <c r="FR204">
        <f t="shared" si="262"/>
        <v>0</v>
      </c>
      <c r="FS204">
        <v>0</v>
      </c>
      <c r="FX204">
        <v>104</v>
      </c>
      <c r="FY204">
        <v>70</v>
      </c>
      <c r="GA204" t="s">
        <v>3</v>
      </c>
      <c r="GD204">
        <v>0</v>
      </c>
      <c r="GF204">
        <v>-816984196</v>
      </c>
      <c r="GG204">
        <v>2</v>
      </c>
      <c r="GH204">
        <v>1</v>
      </c>
      <c r="GI204">
        <v>2</v>
      </c>
      <c r="GJ204">
        <v>0</v>
      </c>
      <c r="GK204">
        <f>ROUND(R204*(R12)/100,2)</f>
        <v>1.65</v>
      </c>
      <c r="GL204">
        <f t="shared" si="263"/>
        <v>0</v>
      </c>
      <c r="GM204">
        <f t="shared" si="264"/>
        <v>31406.84</v>
      </c>
      <c r="GN204">
        <f t="shared" si="265"/>
        <v>31406.84</v>
      </c>
      <c r="GO204">
        <f t="shared" si="266"/>
        <v>0</v>
      </c>
      <c r="GP204">
        <f t="shared" si="267"/>
        <v>0</v>
      </c>
      <c r="GR204">
        <v>0</v>
      </c>
      <c r="GS204">
        <v>0</v>
      </c>
      <c r="GT204">
        <v>0</v>
      </c>
      <c r="GU204" t="s">
        <v>3</v>
      </c>
      <c r="GV204">
        <f t="shared" si="268"/>
        <v>0</v>
      </c>
      <c r="GW204">
        <v>1</v>
      </c>
      <c r="GX204">
        <f t="shared" si="269"/>
        <v>0</v>
      </c>
      <c r="HA204">
        <v>0</v>
      </c>
      <c r="HB204">
        <v>0</v>
      </c>
      <c r="IK204">
        <v>0</v>
      </c>
    </row>
    <row r="205" spans="1:245" x14ac:dyDescent="0.2">
      <c r="A205">
        <v>18</v>
      </c>
      <c r="B205">
        <v>1</v>
      </c>
      <c r="E205" t="s">
        <v>347</v>
      </c>
      <c r="F205" t="s">
        <v>130</v>
      </c>
      <c r="G205" t="s">
        <v>131</v>
      </c>
      <c r="H205" t="s">
        <v>123</v>
      </c>
      <c r="I205">
        <f>I204*J205</f>
        <v>5.2301520000000004</v>
      </c>
      <c r="J205">
        <v>2.04</v>
      </c>
      <c r="O205">
        <f t="shared" si="236"/>
        <v>16382.92</v>
      </c>
      <c r="P205">
        <f t="shared" si="237"/>
        <v>16382.92</v>
      </c>
      <c r="Q205">
        <f t="shared" si="238"/>
        <v>0</v>
      </c>
      <c r="R205">
        <f t="shared" si="239"/>
        <v>0</v>
      </c>
      <c r="S205">
        <f t="shared" si="240"/>
        <v>0</v>
      </c>
      <c r="T205">
        <f t="shared" si="241"/>
        <v>0</v>
      </c>
      <c r="U205">
        <f t="shared" si="242"/>
        <v>0</v>
      </c>
      <c r="V205">
        <f t="shared" si="243"/>
        <v>0</v>
      </c>
      <c r="W205">
        <f t="shared" si="244"/>
        <v>0</v>
      </c>
      <c r="X205">
        <f t="shared" si="245"/>
        <v>0</v>
      </c>
      <c r="Y205">
        <f t="shared" si="246"/>
        <v>0</v>
      </c>
      <c r="AA205">
        <v>42145827</v>
      </c>
      <c r="AB205">
        <f t="shared" si="247"/>
        <v>478.96</v>
      </c>
      <c r="AC205">
        <f t="shared" si="248"/>
        <v>478.96</v>
      </c>
      <c r="AD205">
        <f>ROUND((ET205),6)</f>
        <v>0</v>
      </c>
      <c r="AE205">
        <f>ROUND((EU205),6)</f>
        <v>0</v>
      </c>
      <c r="AF205">
        <f>ROUND((EV205),6)</f>
        <v>0</v>
      </c>
      <c r="AG205">
        <f t="shared" si="249"/>
        <v>0</v>
      </c>
      <c r="AH205">
        <f>(EW205)</f>
        <v>0</v>
      </c>
      <c r="AI205">
        <f>(EX205)</f>
        <v>0</v>
      </c>
      <c r="AJ205">
        <f t="shared" si="250"/>
        <v>0</v>
      </c>
      <c r="AK205">
        <v>478.96</v>
      </c>
      <c r="AL205">
        <v>478.96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1</v>
      </c>
      <c r="AW205">
        <v>1</v>
      </c>
      <c r="AZ205">
        <v>1</v>
      </c>
      <c r="BA205">
        <v>1</v>
      </c>
      <c r="BB205">
        <v>1</v>
      </c>
      <c r="BC205">
        <v>6.54</v>
      </c>
      <c r="BD205" t="s">
        <v>3</v>
      </c>
      <c r="BE205" t="s">
        <v>3</v>
      </c>
      <c r="BF205" t="s">
        <v>3</v>
      </c>
      <c r="BG205" t="s">
        <v>3</v>
      </c>
      <c r="BH205">
        <v>3</v>
      </c>
      <c r="BI205">
        <v>1</v>
      </c>
      <c r="BJ205" t="s">
        <v>132</v>
      </c>
      <c r="BM205">
        <v>89</v>
      </c>
      <c r="BN205">
        <v>7156650</v>
      </c>
      <c r="BO205" t="s">
        <v>130</v>
      </c>
      <c r="BP205">
        <v>1</v>
      </c>
      <c r="BQ205">
        <v>30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0</v>
      </c>
      <c r="CA205">
        <v>0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51"/>
        <v>16382.92</v>
      </c>
      <c r="CQ205">
        <f t="shared" si="252"/>
        <v>3132.3984</v>
      </c>
      <c r="CR205">
        <f t="shared" si="253"/>
        <v>0</v>
      </c>
      <c r="CS205">
        <f t="shared" si="254"/>
        <v>0</v>
      </c>
      <c r="CT205">
        <f t="shared" si="255"/>
        <v>0</v>
      </c>
      <c r="CU205">
        <f t="shared" si="256"/>
        <v>0</v>
      </c>
      <c r="CV205">
        <f t="shared" si="257"/>
        <v>0</v>
      </c>
      <c r="CW205">
        <f t="shared" si="258"/>
        <v>0</v>
      </c>
      <c r="CX205">
        <f t="shared" si="259"/>
        <v>0</v>
      </c>
      <c r="CY205">
        <f t="shared" si="260"/>
        <v>0</v>
      </c>
      <c r="CZ205">
        <f t="shared" si="261"/>
        <v>0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104</v>
      </c>
      <c r="DO205">
        <v>70</v>
      </c>
      <c r="DP205">
        <v>1.0469999999999999</v>
      </c>
      <c r="DQ205">
        <v>1</v>
      </c>
      <c r="DU205">
        <v>1007</v>
      </c>
      <c r="DV205" t="s">
        <v>123</v>
      </c>
      <c r="DW205" t="s">
        <v>123</v>
      </c>
      <c r="DX205">
        <v>1</v>
      </c>
      <c r="EE205">
        <v>21987441</v>
      </c>
      <c r="EF205">
        <v>30</v>
      </c>
      <c r="EG205" t="s">
        <v>22</v>
      </c>
      <c r="EH205">
        <v>0</v>
      </c>
      <c r="EI205" t="s">
        <v>3</v>
      </c>
      <c r="EJ205">
        <v>1</v>
      </c>
      <c r="EK205">
        <v>89</v>
      </c>
      <c r="EL205" t="s">
        <v>218</v>
      </c>
      <c r="EM205" t="s">
        <v>219</v>
      </c>
      <c r="EO205" t="s">
        <v>3</v>
      </c>
      <c r="EQ205">
        <v>0</v>
      </c>
      <c r="ER205">
        <v>478.96</v>
      </c>
      <c r="ES205">
        <v>478.96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62"/>
        <v>0</v>
      </c>
      <c r="FS205">
        <v>0</v>
      </c>
      <c r="FX205">
        <v>104</v>
      </c>
      <c r="FY205">
        <v>70</v>
      </c>
      <c r="GA205" t="s">
        <v>3</v>
      </c>
      <c r="GD205">
        <v>0</v>
      </c>
      <c r="GF205">
        <v>-1161195218</v>
      </c>
      <c r="GG205">
        <v>2</v>
      </c>
      <c r="GH205">
        <v>1</v>
      </c>
      <c r="GI205">
        <v>2</v>
      </c>
      <c r="GJ205">
        <v>0</v>
      </c>
      <c r="GK205">
        <f>ROUND(R205*(R12)/100,2)</f>
        <v>0</v>
      </c>
      <c r="GL205">
        <f t="shared" si="263"/>
        <v>0</v>
      </c>
      <c r="GM205">
        <f t="shared" si="264"/>
        <v>16382.92</v>
      </c>
      <c r="GN205">
        <f t="shared" si="265"/>
        <v>16382.92</v>
      </c>
      <c r="GO205">
        <f t="shared" si="266"/>
        <v>0</v>
      </c>
      <c r="GP205">
        <f t="shared" si="267"/>
        <v>0</v>
      </c>
      <c r="GR205">
        <v>0</v>
      </c>
      <c r="GS205">
        <v>0</v>
      </c>
      <c r="GT205">
        <v>0</v>
      </c>
      <c r="GU205" t="s">
        <v>3</v>
      </c>
      <c r="GV205">
        <f t="shared" si="268"/>
        <v>0</v>
      </c>
      <c r="GW205">
        <v>1</v>
      </c>
      <c r="GX205">
        <f t="shared" si="269"/>
        <v>0</v>
      </c>
      <c r="HA205">
        <v>0</v>
      </c>
      <c r="HB205">
        <v>0</v>
      </c>
      <c r="IK205">
        <v>0</v>
      </c>
    </row>
    <row r="206" spans="1:245" x14ac:dyDescent="0.2">
      <c r="A206">
        <v>17</v>
      </c>
      <c r="B206">
        <v>1</v>
      </c>
      <c r="E206" t="s">
        <v>348</v>
      </c>
      <c r="F206" t="s">
        <v>249</v>
      </c>
      <c r="G206" t="s">
        <v>250</v>
      </c>
      <c r="H206" t="s">
        <v>245</v>
      </c>
      <c r="I206">
        <v>2.5638000000000001</v>
      </c>
      <c r="J206">
        <v>0</v>
      </c>
      <c r="O206">
        <f t="shared" si="236"/>
        <v>1559.04</v>
      </c>
      <c r="P206">
        <f t="shared" si="237"/>
        <v>0</v>
      </c>
      <c r="Q206">
        <f t="shared" si="238"/>
        <v>82.35</v>
      </c>
      <c r="R206">
        <f t="shared" si="239"/>
        <v>1.54</v>
      </c>
      <c r="S206">
        <f t="shared" si="240"/>
        <v>1476.69</v>
      </c>
      <c r="T206">
        <f t="shared" si="241"/>
        <v>0</v>
      </c>
      <c r="U206">
        <f t="shared" si="242"/>
        <v>7.7836968000000004</v>
      </c>
      <c r="V206">
        <f t="shared" si="243"/>
        <v>0</v>
      </c>
      <c r="W206">
        <f t="shared" si="244"/>
        <v>0</v>
      </c>
      <c r="X206">
        <f t="shared" si="245"/>
        <v>1329.02</v>
      </c>
      <c r="Y206">
        <f t="shared" si="246"/>
        <v>649.74</v>
      </c>
      <c r="AA206">
        <v>42145827</v>
      </c>
      <c r="AB206">
        <f t="shared" si="247"/>
        <v>55.2</v>
      </c>
      <c r="AC206">
        <f>ROUND(((ES206*6)),6)</f>
        <v>0</v>
      </c>
      <c r="AD206">
        <f>ROUND(((ET206*1.25*6)),6)</f>
        <v>24.15</v>
      </c>
      <c r="AE206">
        <f>ROUND(((EU206*1.25*6)),6)</f>
        <v>0.6</v>
      </c>
      <c r="AF206">
        <f>ROUND(((EV206*1.15*6)),6)</f>
        <v>31.05</v>
      </c>
      <c r="AG206">
        <f t="shared" si="249"/>
        <v>0</v>
      </c>
      <c r="AH206">
        <f>((EW206*1.15*6))</f>
        <v>3.036</v>
      </c>
      <c r="AI206">
        <f>((EX206*1.25*6))</f>
        <v>0</v>
      </c>
      <c r="AJ206">
        <f t="shared" si="250"/>
        <v>0</v>
      </c>
      <c r="AK206">
        <v>7.72</v>
      </c>
      <c r="AL206">
        <v>0</v>
      </c>
      <c r="AM206">
        <v>3.22</v>
      </c>
      <c r="AN206">
        <v>0.08</v>
      </c>
      <c r="AO206">
        <v>4.5</v>
      </c>
      <c r="AP206">
        <v>0</v>
      </c>
      <c r="AQ206">
        <v>0.44</v>
      </c>
      <c r="AR206">
        <v>0</v>
      </c>
      <c r="AS206">
        <v>0</v>
      </c>
      <c r="AT206">
        <v>90</v>
      </c>
      <c r="AU206">
        <v>44</v>
      </c>
      <c r="AV206">
        <v>1</v>
      </c>
      <c r="AW206">
        <v>1</v>
      </c>
      <c r="AZ206">
        <v>1</v>
      </c>
      <c r="BA206">
        <v>18.55</v>
      </c>
      <c r="BB206">
        <v>1.33</v>
      </c>
      <c r="BC206">
        <v>1</v>
      </c>
      <c r="BD206" t="s">
        <v>3</v>
      </c>
      <c r="BE206" t="s">
        <v>3</v>
      </c>
      <c r="BF206" t="s">
        <v>3</v>
      </c>
      <c r="BG206" t="s">
        <v>3</v>
      </c>
      <c r="BH206">
        <v>0</v>
      </c>
      <c r="BI206">
        <v>1</v>
      </c>
      <c r="BJ206" t="s">
        <v>251</v>
      </c>
      <c r="BM206">
        <v>89</v>
      </c>
      <c r="BN206">
        <v>7156650</v>
      </c>
      <c r="BO206" t="s">
        <v>249</v>
      </c>
      <c r="BP206">
        <v>1</v>
      </c>
      <c r="BQ206">
        <v>30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3</v>
      </c>
      <c r="BZ206">
        <v>90</v>
      </c>
      <c r="CA206">
        <v>44</v>
      </c>
      <c r="CF206">
        <v>0</v>
      </c>
      <c r="CG206">
        <v>0</v>
      </c>
      <c r="CM206">
        <v>0</v>
      </c>
      <c r="CN206" t="s">
        <v>3</v>
      </c>
      <c r="CO206">
        <v>0</v>
      </c>
      <c r="CP206">
        <f t="shared" si="251"/>
        <v>1559.04</v>
      </c>
      <c r="CQ206">
        <f t="shared" si="252"/>
        <v>0</v>
      </c>
      <c r="CR206">
        <f t="shared" si="253"/>
        <v>32.119500000000002</v>
      </c>
      <c r="CS206">
        <f t="shared" si="254"/>
        <v>0.6</v>
      </c>
      <c r="CT206">
        <f t="shared" si="255"/>
        <v>575.97750000000008</v>
      </c>
      <c r="CU206">
        <f t="shared" si="256"/>
        <v>0</v>
      </c>
      <c r="CV206">
        <f t="shared" si="257"/>
        <v>3.036</v>
      </c>
      <c r="CW206">
        <f t="shared" si="258"/>
        <v>0</v>
      </c>
      <c r="CX206">
        <f t="shared" si="259"/>
        <v>0</v>
      </c>
      <c r="CY206">
        <f t="shared" si="260"/>
        <v>1329.0210000000002</v>
      </c>
      <c r="CZ206">
        <f t="shared" si="261"/>
        <v>649.74360000000001</v>
      </c>
      <c r="DC206" t="s">
        <v>3</v>
      </c>
      <c r="DD206" t="s">
        <v>349</v>
      </c>
      <c r="DE206" t="s">
        <v>350</v>
      </c>
      <c r="DF206" t="s">
        <v>350</v>
      </c>
      <c r="DG206" t="s">
        <v>351</v>
      </c>
      <c r="DH206" t="s">
        <v>3</v>
      </c>
      <c r="DI206" t="s">
        <v>351</v>
      </c>
      <c r="DJ206" t="s">
        <v>350</v>
      </c>
      <c r="DK206" t="s">
        <v>3</v>
      </c>
      <c r="DL206" t="s">
        <v>3</v>
      </c>
      <c r="DM206" t="s">
        <v>3</v>
      </c>
      <c r="DN206">
        <v>104</v>
      </c>
      <c r="DO206">
        <v>70</v>
      </c>
      <c r="DP206">
        <v>1.0469999999999999</v>
      </c>
      <c r="DQ206">
        <v>1</v>
      </c>
      <c r="DU206">
        <v>1013</v>
      </c>
      <c r="DV206" t="s">
        <v>245</v>
      </c>
      <c r="DW206" t="s">
        <v>245</v>
      </c>
      <c r="DX206">
        <v>1</v>
      </c>
      <c r="EE206">
        <v>21987441</v>
      </c>
      <c r="EF206">
        <v>30</v>
      </c>
      <c r="EG206" t="s">
        <v>22</v>
      </c>
      <c r="EH206">
        <v>0</v>
      </c>
      <c r="EI206" t="s">
        <v>3</v>
      </c>
      <c r="EJ206">
        <v>1</v>
      </c>
      <c r="EK206">
        <v>89</v>
      </c>
      <c r="EL206" t="s">
        <v>218</v>
      </c>
      <c r="EM206" t="s">
        <v>219</v>
      </c>
      <c r="EO206" t="s">
        <v>3</v>
      </c>
      <c r="EQ206">
        <v>131072</v>
      </c>
      <c r="ER206">
        <v>7.72</v>
      </c>
      <c r="ES206">
        <v>0</v>
      </c>
      <c r="ET206">
        <v>3.22</v>
      </c>
      <c r="EU206">
        <v>0.08</v>
      </c>
      <c r="EV206">
        <v>4.5</v>
      </c>
      <c r="EW206">
        <v>0.44</v>
      </c>
      <c r="EX206">
        <v>0</v>
      </c>
      <c r="EY206">
        <v>0</v>
      </c>
      <c r="FQ206">
        <v>0</v>
      </c>
      <c r="FR206">
        <f t="shared" si="262"/>
        <v>0</v>
      </c>
      <c r="FS206">
        <v>0</v>
      </c>
      <c r="FX206">
        <v>104</v>
      </c>
      <c r="FY206">
        <v>70</v>
      </c>
      <c r="GA206" t="s">
        <v>3</v>
      </c>
      <c r="GD206">
        <v>0</v>
      </c>
      <c r="GF206">
        <v>1084930253</v>
      </c>
      <c r="GG206">
        <v>2</v>
      </c>
      <c r="GH206">
        <v>1</v>
      </c>
      <c r="GI206">
        <v>2</v>
      </c>
      <c r="GJ206">
        <v>0</v>
      </c>
      <c r="GK206">
        <f>ROUND(R206*(R12)/100,2)</f>
        <v>2.57</v>
      </c>
      <c r="GL206">
        <f t="shared" si="263"/>
        <v>0</v>
      </c>
      <c r="GM206">
        <f t="shared" si="264"/>
        <v>3540.37</v>
      </c>
      <c r="GN206">
        <f t="shared" si="265"/>
        <v>3540.37</v>
      </c>
      <c r="GO206">
        <f t="shared" si="266"/>
        <v>0</v>
      </c>
      <c r="GP206">
        <f t="shared" si="267"/>
        <v>0</v>
      </c>
      <c r="GR206">
        <v>0</v>
      </c>
      <c r="GS206">
        <v>0</v>
      </c>
      <c r="GT206">
        <v>0</v>
      </c>
      <c r="GU206" t="s">
        <v>3</v>
      </c>
      <c r="GV206">
        <f t="shared" si="268"/>
        <v>0</v>
      </c>
      <c r="GW206">
        <v>1</v>
      </c>
      <c r="GX206">
        <f t="shared" si="269"/>
        <v>0</v>
      </c>
      <c r="HA206">
        <v>0</v>
      </c>
      <c r="HB206">
        <v>0</v>
      </c>
      <c r="IK206">
        <v>0</v>
      </c>
    </row>
    <row r="207" spans="1:245" x14ac:dyDescent="0.2">
      <c r="A207">
        <v>18</v>
      </c>
      <c r="B207">
        <v>1</v>
      </c>
      <c r="E207" t="s">
        <v>352</v>
      </c>
      <c r="F207" t="s">
        <v>130</v>
      </c>
      <c r="G207" t="s">
        <v>131</v>
      </c>
      <c r="H207" t="s">
        <v>123</v>
      </c>
      <c r="I207">
        <f>I206*J207</f>
        <v>7.8452279999999996</v>
      </c>
      <c r="J207">
        <v>3.0599999999999996</v>
      </c>
      <c r="O207">
        <f t="shared" si="236"/>
        <v>24574.38</v>
      </c>
      <c r="P207">
        <f t="shared" si="237"/>
        <v>24574.38</v>
      </c>
      <c r="Q207">
        <f t="shared" si="238"/>
        <v>0</v>
      </c>
      <c r="R207">
        <f t="shared" si="239"/>
        <v>0</v>
      </c>
      <c r="S207">
        <f t="shared" si="240"/>
        <v>0</v>
      </c>
      <c r="T207">
        <f t="shared" si="241"/>
        <v>0</v>
      </c>
      <c r="U207">
        <f t="shared" si="242"/>
        <v>0</v>
      </c>
      <c r="V207">
        <f t="shared" si="243"/>
        <v>0</v>
      </c>
      <c r="W207">
        <f t="shared" si="244"/>
        <v>0</v>
      </c>
      <c r="X207">
        <f t="shared" si="245"/>
        <v>0</v>
      </c>
      <c r="Y207">
        <f t="shared" si="246"/>
        <v>0</v>
      </c>
      <c r="AA207">
        <v>42145827</v>
      </c>
      <c r="AB207">
        <f t="shared" si="247"/>
        <v>478.96</v>
      </c>
      <c r="AC207">
        <f>ROUND((ES207),6)</f>
        <v>478.96</v>
      </c>
      <c r="AD207">
        <f>ROUND((ET207),6)</f>
        <v>0</v>
      </c>
      <c r="AE207">
        <f>ROUND((EU207),6)</f>
        <v>0</v>
      </c>
      <c r="AF207">
        <f>ROUND((EV207),6)</f>
        <v>0</v>
      </c>
      <c r="AG207">
        <f t="shared" si="249"/>
        <v>0</v>
      </c>
      <c r="AH207">
        <f>(EW207)</f>
        <v>0</v>
      </c>
      <c r="AI207">
        <f>(EX207)</f>
        <v>0</v>
      </c>
      <c r="AJ207">
        <f t="shared" si="250"/>
        <v>0</v>
      </c>
      <c r="AK207">
        <v>478.96</v>
      </c>
      <c r="AL207">
        <v>478.96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1</v>
      </c>
      <c r="AW207">
        <v>1</v>
      </c>
      <c r="AZ207">
        <v>1</v>
      </c>
      <c r="BA207">
        <v>1</v>
      </c>
      <c r="BB207">
        <v>1</v>
      </c>
      <c r="BC207">
        <v>6.54</v>
      </c>
      <c r="BD207" t="s">
        <v>3</v>
      </c>
      <c r="BE207" t="s">
        <v>3</v>
      </c>
      <c r="BF207" t="s">
        <v>3</v>
      </c>
      <c r="BG207" t="s">
        <v>3</v>
      </c>
      <c r="BH207">
        <v>3</v>
      </c>
      <c r="BI207">
        <v>1</v>
      </c>
      <c r="BJ207" t="s">
        <v>132</v>
      </c>
      <c r="BM207">
        <v>89</v>
      </c>
      <c r="BN207">
        <v>7156650</v>
      </c>
      <c r="BO207" t="s">
        <v>130</v>
      </c>
      <c r="BP207">
        <v>1</v>
      </c>
      <c r="BQ207">
        <v>30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0</v>
      </c>
      <c r="CA207">
        <v>0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51"/>
        <v>24574.38</v>
      </c>
      <c r="CQ207">
        <f t="shared" si="252"/>
        <v>3132.3984</v>
      </c>
      <c r="CR207">
        <f t="shared" si="253"/>
        <v>0</v>
      </c>
      <c r="CS207">
        <f t="shared" si="254"/>
        <v>0</v>
      </c>
      <c r="CT207">
        <f t="shared" si="255"/>
        <v>0</v>
      </c>
      <c r="CU207">
        <f t="shared" si="256"/>
        <v>0</v>
      </c>
      <c r="CV207">
        <f t="shared" si="257"/>
        <v>0</v>
      </c>
      <c r="CW207">
        <f t="shared" si="258"/>
        <v>0</v>
      </c>
      <c r="CX207">
        <f t="shared" si="259"/>
        <v>0</v>
      </c>
      <c r="CY207">
        <f t="shared" si="260"/>
        <v>0</v>
      </c>
      <c r="CZ207">
        <f t="shared" si="261"/>
        <v>0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104</v>
      </c>
      <c r="DO207">
        <v>70</v>
      </c>
      <c r="DP207">
        <v>1.0469999999999999</v>
      </c>
      <c r="DQ207">
        <v>1</v>
      </c>
      <c r="DU207">
        <v>1007</v>
      </c>
      <c r="DV207" t="s">
        <v>123</v>
      </c>
      <c r="DW207" t="s">
        <v>123</v>
      </c>
      <c r="DX207">
        <v>1</v>
      </c>
      <c r="EE207">
        <v>21987441</v>
      </c>
      <c r="EF207">
        <v>30</v>
      </c>
      <c r="EG207" t="s">
        <v>22</v>
      </c>
      <c r="EH207">
        <v>0</v>
      </c>
      <c r="EI207" t="s">
        <v>3</v>
      </c>
      <c r="EJ207">
        <v>1</v>
      </c>
      <c r="EK207">
        <v>89</v>
      </c>
      <c r="EL207" t="s">
        <v>218</v>
      </c>
      <c r="EM207" t="s">
        <v>219</v>
      </c>
      <c r="EO207" t="s">
        <v>3</v>
      </c>
      <c r="EQ207">
        <v>0</v>
      </c>
      <c r="ER207">
        <v>478.96</v>
      </c>
      <c r="ES207">
        <v>478.96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62"/>
        <v>0</v>
      </c>
      <c r="FS207">
        <v>0</v>
      </c>
      <c r="FX207">
        <v>104</v>
      </c>
      <c r="FY207">
        <v>70</v>
      </c>
      <c r="GA207" t="s">
        <v>3</v>
      </c>
      <c r="GD207">
        <v>0</v>
      </c>
      <c r="GF207">
        <v>-1161195218</v>
      </c>
      <c r="GG207">
        <v>2</v>
      </c>
      <c r="GH207">
        <v>1</v>
      </c>
      <c r="GI207">
        <v>2</v>
      </c>
      <c r="GJ207">
        <v>0</v>
      </c>
      <c r="GK207">
        <f>ROUND(R207*(R12)/100,2)</f>
        <v>0</v>
      </c>
      <c r="GL207">
        <f t="shared" si="263"/>
        <v>0</v>
      </c>
      <c r="GM207">
        <f t="shared" si="264"/>
        <v>24574.38</v>
      </c>
      <c r="GN207">
        <f t="shared" si="265"/>
        <v>24574.38</v>
      </c>
      <c r="GO207">
        <f t="shared" si="266"/>
        <v>0</v>
      </c>
      <c r="GP207">
        <f t="shared" si="267"/>
        <v>0</v>
      </c>
      <c r="GR207">
        <v>0</v>
      </c>
      <c r="GS207">
        <v>0</v>
      </c>
      <c r="GT207">
        <v>0</v>
      </c>
      <c r="GU207" t="s">
        <v>3</v>
      </c>
      <c r="GV207">
        <f t="shared" si="268"/>
        <v>0</v>
      </c>
      <c r="GW207">
        <v>1</v>
      </c>
      <c r="GX207">
        <f t="shared" si="269"/>
        <v>0</v>
      </c>
      <c r="HA207">
        <v>0</v>
      </c>
      <c r="HB207">
        <v>0</v>
      </c>
      <c r="IK207">
        <v>0</v>
      </c>
    </row>
    <row r="208" spans="1:245" x14ac:dyDescent="0.2">
      <c r="A208">
        <v>17</v>
      </c>
      <c r="B208">
        <v>1</v>
      </c>
      <c r="E208" t="s">
        <v>353</v>
      </c>
      <c r="F208" t="s">
        <v>254</v>
      </c>
      <c r="G208" t="s">
        <v>255</v>
      </c>
      <c r="H208" t="s">
        <v>256</v>
      </c>
      <c r="I208">
        <v>0.71789999999999998</v>
      </c>
      <c r="J208">
        <v>0</v>
      </c>
      <c r="O208">
        <f t="shared" si="236"/>
        <v>3283.85</v>
      </c>
      <c r="P208">
        <f t="shared" si="237"/>
        <v>1001.85</v>
      </c>
      <c r="Q208">
        <f t="shared" si="238"/>
        <v>219.43</v>
      </c>
      <c r="R208">
        <f t="shared" si="239"/>
        <v>6.61</v>
      </c>
      <c r="S208">
        <f t="shared" si="240"/>
        <v>2062.5700000000002</v>
      </c>
      <c r="T208">
        <f t="shared" si="241"/>
        <v>0</v>
      </c>
      <c r="U208">
        <f t="shared" si="242"/>
        <v>9.5767859999999985</v>
      </c>
      <c r="V208">
        <f t="shared" si="243"/>
        <v>0</v>
      </c>
      <c r="W208">
        <f t="shared" si="244"/>
        <v>0</v>
      </c>
      <c r="X208">
        <f t="shared" si="245"/>
        <v>1485.05</v>
      </c>
      <c r="Y208">
        <f t="shared" si="246"/>
        <v>907.53</v>
      </c>
      <c r="AA208">
        <v>42145827</v>
      </c>
      <c r="AB208">
        <f t="shared" si="247"/>
        <v>452.142</v>
      </c>
      <c r="AC208">
        <f>ROUND((ES208),6)</f>
        <v>258.91000000000003</v>
      </c>
      <c r="AD208">
        <f>ROUND(((ET208*1.25)),6)</f>
        <v>38.35</v>
      </c>
      <c r="AE208">
        <f>ROUND(((EU208*1.25)),6)</f>
        <v>9.2125000000000004</v>
      </c>
      <c r="AF208">
        <f>ROUND(((EV208*1.15)),6)</f>
        <v>154.88200000000001</v>
      </c>
      <c r="AG208">
        <f t="shared" si="249"/>
        <v>0</v>
      </c>
      <c r="AH208">
        <f>((EW208*1.15))</f>
        <v>13.339999999999998</v>
      </c>
      <c r="AI208">
        <f>((EX208*1.25))</f>
        <v>0</v>
      </c>
      <c r="AJ208">
        <f t="shared" si="250"/>
        <v>0</v>
      </c>
      <c r="AK208">
        <v>424.27</v>
      </c>
      <c r="AL208">
        <v>258.91000000000003</v>
      </c>
      <c r="AM208">
        <v>30.68</v>
      </c>
      <c r="AN208">
        <v>7.37</v>
      </c>
      <c r="AO208">
        <v>134.68</v>
      </c>
      <c r="AP208">
        <v>0</v>
      </c>
      <c r="AQ208">
        <v>11.6</v>
      </c>
      <c r="AR208">
        <v>0</v>
      </c>
      <c r="AS208">
        <v>0</v>
      </c>
      <c r="AT208">
        <v>72</v>
      </c>
      <c r="AU208">
        <v>44</v>
      </c>
      <c r="AV208">
        <v>1</v>
      </c>
      <c r="AW208">
        <v>1</v>
      </c>
      <c r="AZ208">
        <v>1</v>
      </c>
      <c r="BA208">
        <v>18.55</v>
      </c>
      <c r="BB208">
        <v>7.97</v>
      </c>
      <c r="BC208">
        <v>5.39</v>
      </c>
      <c r="BD208" t="s">
        <v>3</v>
      </c>
      <c r="BE208" t="s">
        <v>3</v>
      </c>
      <c r="BF208" t="s">
        <v>3</v>
      </c>
      <c r="BG208" t="s">
        <v>3</v>
      </c>
      <c r="BH208">
        <v>0</v>
      </c>
      <c r="BI208">
        <v>1</v>
      </c>
      <c r="BJ208" t="s">
        <v>257</v>
      </c>
      <c r="BM208">
        <v>47</v>
      </c>
      <c r="BN208">
        <v>7156650</v>
      </c>
      <c r="BO208" t="s">
        <v>254</v>
      </c>
      <c r="BP208">
        <v>1</v>
      </c>
      <c r="BQ208">
        <v>30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3</v>
      </c>
      <c r="BZ208">
        <v>72</v>
      </c>
      <c r="CA208">
        <v>44</v>
      </c>
      <c r="CF208">
        <v>0</v>
      </c>
      <c r="CG208">
        <v>0</v>
      </c>
      <c r="CM208">
        <v>0</v>
      </c>
      <c r="CN208" t="s">
        <v>3</v>
      </c>
      <c r="CO208">
        <v>0</v>
      </c>
      <c r="CP208">
        <f t="shared" si="251"/>
        <v>3283.8500000000004</v>
      </c>
      <c r="CQ208">
        <f t="shared" si="252"/>
        <v>1395.5249000000001</v>
      </c>
      <c r="CR208">
        <f t="shared" si="253"/>
        <v>305.64949999999999</v>
      </c>
      <c r="CS208">
        <f t="shared" si="254"/>
        <v>9.2125000000000004</v>
      </c>
      <c r="CT208">
        <f t="shared" si="255"/>
        <v>2873.0611000000004</v>
      </c>
      <c r="CU208">
        <f t="shared" si="256"/>
        <v>0</v>
      </c>
      <c r="CV208">
        <f t="shared" si="257"/>
        <v>13.339999999999998</v>
      </c>
      <c r="CW208">
        <f t="shared" si="258"/>
        <v>0</v>
      </c>
      <c r="CX208">
        <f t="shared" si="259"/>
        <v>0</v>
      </c>
      <c r="CY208">
        <f t="shared" si="260"/>
        <v>1485.0504000000001</v>
      </c>
      <c r="CZ208">
        <f t="shared" si="261"/>
        <v>907.53080000000011</v>
      </c>
      <c r="DC208" t="s">
        <v>3</v>
      </c>
      <c r="DD208" t="s">
        <v>3</v>
      </c>
      <c r="DE208" t="s">
        <v>11</v>
      </c>
      <c r="DF208" t="s">
        <v>11</v>
      </c>
      <c r="DG208" t="s">
        <v>12</v>
      </c>
      <c r="DH208" t="s">
        <v>3</v>
      </c>
      <c r="DI208" t="s">
        <v>12</v>
      </c>
      <c r="DJ208" t="s">
        <v>11</v>
      </c>
      <c r="DK208" t="s">
        <v>3</v>
      </c>
      <c r="DL208" t="s">
        <v>3</v>
      </c>
      <c r="DM208" t="s">
        <v>3</v>
      </c>
      <c r="DN208">
        <v>85</v>
      </c>
      <c r="DO208">
        <v>70</v>
      </c>
      <c r="DP208">
        <v>1.0469999999999999</v>
      </c>
      <c r="DQ208">
        <v>1.022</v>
      </c>
      <c r="DU208">
        <v>1013</v>
      </c>
      <c r="DV208" t="s">
        <v>256</v>
      </c>
      <c r="DW208" t="s">
        <v>256</v>
      </c>
      <c r="DX208">
        <v>1</v>
      </c>
      <c r="EE208">
        <v>21987399</v>
      </c>
      <c r="EF208">
        <v>30</v>
      </c>
      <c r="EG208" t="s">
        <v>22</v>
      </c>
      <c r="EH208">
        <v>0</v>
      </c>
      <c r="EI208" t="s">
        <v>3</v>
      </c>
      <c r="EJ208">
        <v>1</v>
      </c>
      <c r="EK208">
        <v>47</v>
      </c>
      <c r="EL208" t="s">
        <v>258</v>
      </c>
      <c r="EM208" t="s">
        <v>259</v>
      </c>
      <c r="EO208" t="s">
        <v>3</v>
      </c>
      <c r="EQ208">
        <v>131072</v>
      </c>
      <c r="ER208">
        <v>424.27</v>
      </c>
      <c r="ES208">
        <v>258.91000000000003</v>
      </c>
      <c r="ET208">
        <v>30.68</v>
      </c>
      <c r="EU208">
        <v>7.37</v>
      </c>
      <c r="EV208">
        <v>134.68</v>
      </c>
      <c r="EW208">
        <v>11.6</v>
      </c>
      <c r="EX208">
        <v>0</v>
      </c>
      <c r="EY208">
        <v>0</v>
      </c>
      <c r="FQ208">
        <v>0</v>
      </c>
      <c r="FR208">
        <f t="shared" si="262"/>
        <v>0</v>
      </c>
      <c r="FS208">
        <v>0</v>
      </c>
      <c r="FX208">
        <v>85</v>
      </c>
      <c r="FY208">
        <v>70</v>
      </c>
      <c r="GA208" t="s">
        <v>3</v>
      </c>
      <c r="GD208">
        <v>0</v>
      </c>
      <c r="GF208">
        <v>-1602621314</v>
      </c>
      <c r="GG208">
        <v>2</v>
      </c>
      <c r="GH208">
        <v>1</v>
      </c>
      <c r="GI208">
        <v>2</v>
      </c>
      <c r="GJ208">
        <v>0</v>
      </c>
      <c r="GK208">
        <f>ROUND(R208*(R12)/100,2)</f>
        <v>11.04</v>
      </c>
      <c r="GL208">
        <f t="shared" si="263"/>
        <v>0</v>
      </c>
      <c r="GM208">
        <f t="shared" si="264"/>
        <v>5687.47</v>
      </c>
      <c r="GN208">
        <f t="shared" si="265"/>
        <v>5687.47</v>
      </c>
      <c r="GO208">
        <f t="shared" si="266"/>
        <v>0</v>
      </c>
      <c r="GP208">
        <f t="shared" si="267"/>
        <v>0</v>
      </c>
      <c r="GR208">
        <v>0</v>
      </c>
      <c r="GS208">
        <v>0</v>
      </c>
      <c r="GT208">
        <v>0</v>
      </c>
      <c r="GU208" t="s">
        <v>3</v>
      </c>
      <c r="GV208">
        <f t="shared" si="268"/>
        <v>0</v>
      </c>
      <c r="GW208">
        <v>1</v>
      </c>
      <c r="GX208">
        <f t="shared" si="269"/>
        <v>0</v>
      </c>
      <c r="HA208">
        <v>0</v>
      </c>
      <c r="HB208">
        <v>0</v>
      </c>
      <c r="IK208">
        <v>0</v>
      </c>
    </row>
    <row r="209" spans="1:245" x14ac:dyDescent="0.2">
      <c r="A209">
        <v>18</v>
      </c>
      <c r="B209">
        <v>1</v>
      </c>
      <c r="E209" t="s">
        <v>354</v>
      </c>
      <c r="F209" t="s">
        <v>261</v>
      </c>
      <c r="G209" t="s">
        <v>262</v>
      </c>
      <c r="H209" t="s">
        <v>39</v>
      </c>
      <c r="I209">
        <f>I208*J209</f>
        <v>0.71789999999999998</v>
      </c>
      <c r="J209">
        <v>1</v>
      </c>
      <c r="O209">
        <f t="shared" si="236"/>
        <v>21941.360000000001</v>
      </c>
      <c r="P209">
        <f t="shared" si="237"/>
        <v>21941.360000000001</v>
      </c>
      <c r="Q209">
        <f t="shared" si="238"/>
        <v>0</v>
      </c>
      <c r="R209">
        <f t="shared" si="239"/>
        <v>0</v>
      </c>
      <c r="S209">
        <f t="shared" si="240"/>
        <v>0</v>
      </c>
      <c r="T209">
        <f t="shared" si="241"/>
        <v>0</v>
      </c>
      <c r="U209">
        <f t="shared" si="242"/>
        <v>0</v>
      </c>
      <c r="V209">
        <f t="shared" si="243"/>
        <v>0</v>
      </c>
      <c r="W209">
        <f t="shared" si="244"/>
        <v>0</v>
      </c>
      <c r="X209">
        <f t="shared" si="245"/>
        <v>0</v>
      </c>
      <c r="Y209">
        <f t="shared" si="246"/>
        <v>0</v>
      </c>
      <c r="AA209">
        <v>42145827</v>
      </c>
      <c r="AB209">
        <f t="shared" si="247"/>
        <v>9733.52</v>
      </c>
      <c r="AC209">
        <f>ROUND((ES209),6)</f>
        <v>9733.52</v>
      </c>
      <c r="AD209">
        <f>ROUND((ET209),6)</f>
        <v>0</v>
      </c>
      <c r="AE209">
        <f>ROUND((EU209),6)</f>
        <v>0</v>
      </c>
      <c r="AF209">
        <f>ROUND((EV209),6)</f>
        <v>0</v>
      </c>
      <c r="AG209">
        <f t="shared" si="249"/>
        <v>0</v>
      </c>
      <c r="AH209">
        <f>(EW209)</f>
        <v>0</v>
      </c>
      <c r="AI209">
        <f>(EX209)</f>
        <v>0</v>
      </c>
      <c r="AJ209">
        <f t="shared" si="250"/>
        <v>0</v>
      </c>
      <c r="AK209">
        <v>9733.52</v>
      </c>
      <c r="AL209">
        <v>9733.52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1</v>
      </c>
      <c r="AW209">
        <v>1</v>
      </c>
      <c r="AZ209">
        <v>1</v>
      </c>
      <c r="BA209">
        <v>1</v>
      </c>
      <c r="BB209">
        <v>1</v>
      </c>
      <c r="BC209">
        <v>3.14</v>
      </c>
      <c r="BD209" t="s">
        <v>3</v>
      </c>
      <c r="BE209" t="s">
        <v>3</v>
      </c>
      <c r="BF209" t="s">
        <v>3</v>
      </c>
      <c r="BG209" t="s">
        <v>3</v>
      </c>
      <c r="BH209">
        <v>3</v>
      </c>
      <c r="BI209">
        <v>1</v>
      </c>
      <c r="BJ209" t="s">
        <v>263</v>
      </c>
      <c r="BM209">
        <v>47</v>
      </c>
      <c r="BN209">
        <v>7156650</v>
      </c>
      <c r="BO209" t="s">
        <v>261</v>
      </c>
      <c r="BP209">
        <v>1</v>
      </c>
      <c r="BQ209">
        <v>30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0</v>
      </c>
      <c r="CA209">
        <v>0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51"/>
        <v>21941.360000000001</v>
      </c>
      <c r="CQ209">
        <f t="shared" si="252"/>
        <v>30563.252800000002</v>
      </c>
      <c r="CR209">
        <f t="shared" si="253"/>
        <v>0</v>
      </c>
      <c r="CS209">
        <f t="shared" si="254"/>
        <v>0</v>
      </c>
      <c r="CT209">
        <f t="shared" si="255"/>
        <v>0</v>
      </c>
      <c r="CU209">
        <f t="shared" si="256"/>
        <v>0</v>
      </c>
      <c r="CV209">
        <f t="shared" si="257"/>
        <v>0</v>
      </c>
      <c r="CW209">
        <f t="shared" si="258"/>
        <v>0</v>
      </c>
      <c r="CX209">
        <f t="shared" si="259"/>
        <v>0</v>
      </c>
      <c r="CY209">
        <f t="shared" si="260"/>
        <v>0</v>
      </c>
      <c r="CZ209">
        <f t="shared" si="261"/>
        <v>0</v>
      </c>
      <c r="DC209" t="s">
        <v>3</v>
      </c>
      <c r="DD209" t="s">
        <v>3</v>
      </c>
      <c r="DE209" t="s">
        <v>3</v>
      </c>
      <c r="DF209" t="s">
        <v>3</v>
      </c>
      <c r="DG209" t="s">
        <v>3</v>
      </c>
      <c r="DH209" t="s">
        <v>3</v>
      </c>
      <c r="DI209" t="s">
        <v>3</v>
      </c>
      <c r="DJ209" t="s">
        <v>3</v>
      </c>
      <c r="DK209" t="s">
        <v>3</v>
      </c>
      <c r="DL209" t="s">
        <v>3</v>
      </c>
      <c r="DM209" t="s">
        <v>3</v>
      </c>
      <c r="DN209">
        <v>85</v>
      </c>
      <c r="DO209">
        <v>70</v>
      </c>
      <c r="DP209">
        <v>1.0469999999999999</v>
      </c>
      <c r="DQ209">
        <v>1.022</v>
      </c>
      <c r="DU209">
        <v>1009</v>
      </c>
      <c r="DV209" t="s">
        <v>39</v>
      </c>
      <c r="DW209" t="s">
        <v>39</v>
      </c>
      <c r="DX209">
        <v>1000</v>
      </c>
      <c r="EE209">
        <v>21987399</v>
      </c>
      <c r="EF209">
        <v>30</v>
      </c>
      <c r="EG209" t="s">
        <v>22</v>
      </c>
      <c r="EH209">
        <v>0</v>
      </c>
      <c r="EI209" t="s">
        <v>3</v>
      </c>
      <c r="EJ209">
        <v>1</v>
      </c>
      <c r="EK209">
        <v>47</v>
      </c>
      <c r="EL209" t="s">
        <v>258</v>
      </c>
      <c r="EM209" t="s">
        <v>259</v>
      </c>
      <c r="EO209" t="s">
        <v>3</v>
      </c>
      <c r="EQ209">
        <v>0</v>
      </c>
      <c r="ER209">
        <v>9733.52</v>
      </c>
      <c r="ES209">
        <v>9733.52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62"/>
        <v>0</v>
      </c>
      <c r="FS209">
        <v>0</v>
      </c>
      <c r="FX209">
        <v>85</v>
      </c>
      <c r="FY209">
        <v>70</v>
      </c>
      <c r="GA209" t="s">
        <v>3</v>
      </c>
      <c r="GD209">
        <v>0</v>
      </c>
      <c r="GF209">
        <v>1257461976</v>
      </c>
      <c r="GG209">
        <v>2</v>
      </c>
      <c r="GH209">
        <v>1</v>
      </c>
      <c r="GI209">
        <v>2</v>
      </c>
      <c r="GJ209">
        <v>0</v>
      </c>
      <c r="GK209">
        <f>ROUND(R209*(R12)/100,2)</f>
        <v>0</v>
      </c>
      <c r="GL209">
        <f t="shared" si="263"/>
        <v>0</v>
      </c>
      <c r="GM209">
        <f t="shared" si="264"/>
        <v>21941.360000000001</v>
      </c>
      <c r="GN209">
        <f t="shared" si="265"/>
        <v>21941.360000000001</v>
      </c>
      <c r="GO209">
        <f t="shared" si="266"/>
        <v>0</v>
      </c>
      <c r="GP209">
        <f t="shared" si="267"/>
        <v>0</v>
      </c>
      <c r="GR209">
        <v>0</v>
      </c>
      <c r="GS209">
        <v>0</v>
      </c>
      <c r="GT209">
        <v>0</v>
      </c>
      <c r="GU209" t="s">
        <v>3</v>
      </c>
      <c r="GV209">
        <f t="shared" si="268"/>
        <v>0</v>
      </c>
      <c r="GW209">
        <v>1</v>
      </c>
      <c r="GX209">
        <f t="shared" si="269"/>
        <v>0</v>
      </c>
      <c r="HA209">
        <v>0</v>
      </c>
      <c r="HB209">
        <v>0</v>
      </c>
      <c r="IK209">
        <v>0</v>
      </c>
    </row>
    <row r="210" spans="1:245" x14ac:dyDescent="0.2">
      <c r="A210">
        <v>17</v>
      </c>
      <c r="B210">
        <v>1</v>
      </c>
      <c r="E210" t="s">
        <v>355</v>
      </c>
      <c r="F210" t="s">
        <v>356</v>
      </c>
      <c r="G210" t="s">
        <v>357</v>
      </c>
      <c r="H210" t="s">
        <v>245</v>
      </c>
      <c r="I210">
        <v>2.5638000000000001</v>
      </c>
      <c r="J210">
        <v>0</v>
      </c>
      <c r="O210">
        <f t="shared" si="236"/>
        <v>22932.82</v>
      </c>
      <c r="P210">
        <f t="shared" si="237"/>
        <v>188.31</v>
      </c>
      <c r="Q210">
        <f t="shared" si="238"/>
        <v>1334.13</v>
      </c>
      <c r="R210">
        <f t="shared" si="239"/>
        <v>29.45</v>
      </c>
      <c r="S210">
        <f t="shared" si="240"/>
        <v>21410.38</v>
      </c>
      <c r="T210">
        <f t="shared" si="241"/>
        <v>0</v>
      </c>
      <c r="U210">
        <f t="shared" si="242"/>
        <v>97.355177400000002</v>
      </c>
      <c r="V210">
        <f t="shared" si="243"/>
        <v>0</v>
      </c>
      <c r="W210">
        <f t="shared" si="244"/>
        <v>0</v>
      </c>
      <c r="X210">
        <f t="shared" si="245"/>
        <v>19269.34</v>
      </c>
      <c r="Y210">
        <f t="shared" si="246"/>
        <v>9420.57</v>
      </c>
      <c r="AA210">
        <v>42145827</v>
      </c>
      <c r="AB210">
        <f t="shared" si="247"/>
        <v>557.76800000000003</v>
      </c>
      <c r="AC210">
        <f>ROUND((ES210),6)</f>
        <v>25.24</v>
      </c>
      <c r="AD210">
        <f>ROUND(((ET210*1.25)),6)</f>
        <v>82.337500000000006</v>
      </c>
      <c r="AE210">
        <f>ROUND(((EU210*1.25)),6)</f>
        <v>11.487500000000001</v>
      </c>
      <c r="AF210">
        <f>ROUND(((EV210*1.15)),6)</f>
        <v>450.19049999999999</v>
      </c>
      <c r="AG210">
        <f t="shared" si="249"/>
        <v>0</v>
      </c>
      <c r="AH210">
        <f>((EW210*1.15))</f>
        <v>37.972999999999999</v>
      </c>
      <c r="AI210">
        <f>((EX210*1.25))</f>
        <v>0</v>
      </c>
      <c r="AJ210">
        <f t="shared" si="250"/>
        <v>0</v>
      </c>
      <c r="AK210">
        <v>482.58</v>
      </c>
      <c r="AL210">
        <v>25.24</v>
      </c>
      <c r="AM210">
        <v>65.87</v>
      </c>
      <c r="AN210">
        <v>9.19</v>
      </c>
      <c r="AO210">
        <v>391.47</v>
      </c>
      <c r="AP210">
        <v>0</v>
      </c>
      <c r="AQ210">
        <v>33.020000000000003</v>
      </c>
      <c r="AR210">
        <v>0</v>
      </c>
      <c r="AS210">
        <v>0</v>
      </c>
      <c r="AT210">
        <v>90</v>
      </c>
      <c r="AU210">
        <v>44</v>
      </c>
      <c r="AV210">
        <v>1</v>
      </c>
      <c r="AW210">
        <v>1</v>
      </c>
      <c r="AZ210">
        <v>1</v>
      </c>
      <c r="BA210">
        <v>18.55</v>
      </c>
      <c r="BB210">
        <v>6.32</v>
      </c>
      <c r="BC210">
        <v>2.91</v>
      </c>
      <c r="BD210" t="s">
        <v>3</v>
      </c>
      <c r="BE210" t="s">
        <v>3</v>
      </c>
      <c r="BF210" t="s">
        <v>3</v>
      </c>
      <c r="BG210" t="s">
        <v>3</v>
      </c>
      <c r="BH210">
        <v>0</v>
      </c>
      <c r="BI210">
        <v>1</v>
      </c>
      <c r="BJ210" t="s">
        <v>358</v>
      </c>
      <c r="BM210">
        <v>89</v>
      </c>
      <c r="BN210">
        <v>7156650</v>
      </c>
      <c r="BO210" t="s">
        <v>356</v>
      </c>
      <c r="BP210">
        <v>1</v>
      </c>
      <c r="BQ210">
        <v>30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3</v>
      </c>
      <c r="BZ210">
        <v>90</v>
      </c>
      <c r="CA210">
        <v>44</v>
      </c>
      <c r="CF210">
        <v>0</v>
      </c>
      <c r="CG210">
        <v>0</v>
      </c>
      <c r="CM210">
        <v>0</v>
      </c>
      <c r="CN210" t="s">
        <v>3</v>
      </c>
      <c r="CO210">
        <v>0</v>
      </c>
      <c r="CP210">
        <f t="shared" si="251"/>
        <v>22932.82</v>
      </c>
      <c r="CQ210">
        <f t="shared" si="252"/>
        <v>73.448399999999992</v>
      </c>
      <c r="CR210">
        <f t="shared" si="253"/>
        <v>520.37300000000005</v>
      </c>
      <c r="CS210">
        <f t="shared" si="254"/>
        <v>11.487500000000001</v>
      </c>
      <c r="CT210">
        <f t="shared" si="255"/>
        <v>8351.0337749999999</v>
      </c>
      <c r="CU210">
        <f t="shared" si="256"/>
        <v>0</v>
      </c>
      <c r="CV210">
        <f t="shared" si="257"/>
        <v>37.972999999999999</v>
      </c>
      <c r="CW210">
        <f t="shared" si="258"/>
        <v>0</v>
      </c>
      <c r="CX210">
        <f t="shared" si="259"/>
        <v>0</v>
      </c>
      <c r="CY210">
        <f t="shared" si="260"/>
        <v>19269.342000000001</v>
      </c>
      <c r="CZ210">
        <f t="shared" si="261"/>
        <v>9420.5672000000013</v>
      </c>
      <c r="DC210" t="s">
        <v>3</v>
      </c>
      <c r="DD210" t="s">
        <v>3</v>
      </c>
      <c r="DE210" t="s">
        <v>11</v>
      </c>
      <c r="DF210" t="s">
        <v>11</v>
      </c>
      <c r="DG210" t="s">
        <v>12</v>
      </c>
      <c r="DH210" t="s">
        <v>3</v>
      </c>
      <c r="DI210" t="s">
        <v>12</v>
      </c>
      <c r="DJ210" t="s">
        <v>11</v>
      </c>
      <c r="DK210" t="s">
        <v>3</v>
      </c>
      <c r="DL210" t="s">
        <v>3</v>
      </c>
      <c r="DM210" t="s">
        <v>3</v>
      </c>
      <c r="DN210">
        <v>104</v>
      </c>
      <c r="DO210">
        <v>70</v>
      </c>
      <c r="DP210">
        <v>1.0469999999999999</v>
      </c>
      <c r="DQ210">
        <v>1</v>
      </c>
      <c r="DU210">
        <v>1013</v>
      </c>
      <c r="DV210" t="s">
        <v>245</v>
      </c>
      <c r="DW210" t="s">
        <v>245</v>
      </c>
      <c r="DX210">
        <v>1</v>
      </c>
      <c r="EE210">
        <v>21987441</v>
      </c>
      <c r="EF210">
        <v>30</v>
      </c>
      <c r="EG210" t="s">
        <v>22</v>
      </c>
      <c r="EH210">
        <v>0</v>
      </c>
      <c r="EI210" t="s">
        <v>3</v>
      </c>
      <c r="EJ210">
        <v>1</v>
      </c>
      <c r="EK210">
        <v>89</v>
      </c>
      <c r="EL210" t="s">
        <v>218</v>
      </c>
      <c r="EM210" t="s">
        <v>219</v>
      </c>
      <c r="EO210" t="s">
        <v>3</v>
      </c>
      <c r="EQ210">
        <v>131072</v>
      </c>
      <c r="ER210">
        <v>482.58</v>
      </c>
      <c r="ES210">
        <v>25.24</v>
      </c>
      <c r="ET210">
        <v>65.87</v>
      </c>
      <c r="EU210">
        <v>9.19</v>
      </c>
      <c r="EV210">
        <v>391.47</v>
      </c>
      <c r="EW210">
        <v>33.020000000000003</v>
      </c>
      <c r="EX210">
        <v>0</v>
      </c>
      <c r="EY210">
        <v>0</v>
      </c>
      <c r="FQ210">
        <v>0</v>
      </c>
      <c r="FR210">
        <f t="shared" si="262"/>
        <v>0</v>
      </c>
      <c r="FS210">
        <v>0</v>
      </c>
      <c r="FX210">
        <v>104</v>
      </c>
      <c r="FY210">
        <v>70</v>
      </c>
      <c r="GA210" t="s">
        <v>3</v>
      </c>
      <c r="GD210">
        <v>0</v>
      </c>
      <c r="GF210">
        <v>370053598</v>
      </c>
      <c r="GG210">
        <v>2</v>
      </c>
      <c r="GH210">
        <v>1</v>
      </c>
      <c r="GI210">
        <v>2</v>
      </c>
      <c r="GJ210">
        <v>0</v>
      </c>
      <c r="GK210">
        <f>ROUND(R210*(R12)/100,2)</f>
        <v>49.18</v>
      </c>
      <c r="GL210">
        <f t="shared" si="263"/>
        <v>0</v>
      </c>
      <c r="GM210">
        <f t="shared" si="264"/>
        <v>51671.91</v>
      </c>
      <c r="GN210">
        <f t="shared" si="265"/>
        <v>51671.91</v>
      </c>
      <c r="GO210">
        <f t="shared" si="266"/>
        <v>0</v>
      </c>
      <c r="GP210">
        <f t="shared" si="267"/>
        <v>0</v>
      </c>
      <c r="GR210">
        <v>0</v>
      </c>
      <c r="GS210">
        <v>0</v>
      </c>
      <c r="GT210">
        <v>0</v>
      </c>
      <c r="GU210" t="s">
        <v>3</v>
      </c>
      <c r="GV210">
        <f t="shared" si="268"/>
        <v>0</v>
      </c>
      <c r="GW210">
        <v>1</v>
      </c>
      <c r="GX210">
        <f t="shared" si="269"/>
        <v>0</v>
      </c>
      <c r="HA210">
        <v>0</v>
      </c>
      <c r="HB210">
        <v>0</v>
      </c>
      <c r="IK210">
        <v>0</v>
      </c>
    </row>
    <row r="211" spans="1:245" x14ac:dyDescent="0.2">
      <c r="A211">
        <v>18</v>
      </c>
      <c r="B211">
        <v>1</v>
      </c>
      <c r="E211" t="s">
        <v>359</v>
      </c>
      <c r="F211" t="s">
        <v>360</v>
      </c>
      <c r="G211" t="s">
        <v>361</v>
      </c>
      <c r="H211" t="s">
        <v>111</v>
      </c>
      <c r="I211">
        <f>I210*J211</f>
        <v>51.276000000000003</v>
      </c>
      <c r="J211">
        <v>20</v>
      </c>
      <c r="O211">
        <f t="shared" si="236"/>
        <v>3399.46</v>
      </c>
      <c r="P211">
        <f t="shared" si="237"/>
        <v>3399.46</v>
      </c>
      <c r="Q211">
        <f t="shared" si="238"/>
        <v>0</v>
      </c>
      <c r="R211">
        <f t="shared" si="239"/>
        <v>0</v>
      </c>
      <c r="S211">
        <f t="shared" si="240"/>
        <v>0</v>
      </c>
      <c r="T211">
        <f t="shared" si="241"/>
        <v>0</v>
      </c>
      <c r="U211">
        <f t="shared" si="242"/>
        <v>0</v>
      </c>
      <c r="V211">
        <f t="shared" si="243"/>
        <v>0</v>
      </c>
      <c r="W211">
        <f t="shared" si="244"/>
        <v>0</v>
      </c>
      <c r="X211">
        <f t="shared" si="245"/>
        <v>0</v>
      </c>
      <c r="Y211">
        <f t="shared" si="246"/>
        <v>0</v>
      </c>
      <c r="AA211">
        <v>42145827</v>
      </c>
      <c r="AB211">
        <f t="shared" si="247"/>
        <v>17.309999999999999</v>
      </c>
      <c r="AC211">
        <f>ROUND((ES211),6)</f>
        <v>17.309999999999999</v>
      </c>
      <c r="AD211">
        <f t="shared" ref="AD211:AF212" si="270">ROUND((ET211),6)</f>
        <v>0</v>
      </c>
      <c r="AE211">
        <f t="shared" si="270"/>
        <v>0</v>
      </c>
      <c r="AF211">
        <f t="shared" si="270"/>
        <v>0</v>
      </c>
      <c r="AG211">
        <f t="shared" si="249"/>
        <v>0</v>
      </c>
      <c r="AH211">
        <f>(EW211)</f>
        <v>0</v>
      </c>
      <c r="AI211">
        <f>(EX211)</f>
        <v>0</v>
      </c>
      <c r="AJ211">
        <f t="shared" si="250"/>
        <v>0</v>
      </c>
      <c r="AK211">
        <v>17.309999999999999</v>
      </c>
      <c r="AL211">
        <v>17.309999999999999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1</v>
      </c>
      <c r="AW211">
        <v>1</v>
      </c>
      <c r="AZ211">
        <v>1</v>
      </c>
      <c r="BA211">
        <v>1</v>
      </c>
      <c r="BB211">
        <v>1</v>
      </c>
      <c r="BC211">
        <v>3.83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1</v>
      </c>
      <c r="BJ211" t="s">
        <v>362</v>
      </c>
      <c r="BM211">
        <v>89</v>
      </c>
      <c r="BN211">
        <v>7156650</v>
      </c>
      <c r="BO211" t="s">
        <v>360</v>
      </c>
      <c r="BP211">
        <v>1</v>
      </c>
      <c r="BQ211">
        <v>30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0</v>
      </c>
      <c r="CA211">
        <v>0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51"/>
        <v>3399.46</v>
      </c>
      <c r="CQ211">
        <f t="shared" si="252"/>
        <v>66.297299999999993</v>
      </c>
      <c r="CR211">
        <f t="shared" si="253"/>
        <v>0</v>
      </c>
      <c r="CS211">
        <f t="shared" si="254"/>
        <v>0</v>
      </c>
      <c r="CT211">
        <f t="shared" si="255"/>
        <v>0</v>
      </c>
      <c r="CU211">
        <f t="shared" si="256"/>
        <v>0</v>
      </c>
      <c r="CV211">
        <f t="shared" si="257"/>
        <v>0</v>
      </c>
      <c r="CW211">
        <f t="shared" si="258"/>
        <v>0</v>
      </c>
      <c r="CX211">
        <f t="shared" si="259"/>
        <v>0</v>
      </c>
      <c r="CY211">
        <f t="shared" si="260"/>
        <v>0</v>
      </c>
      <c r="CZ211">
        <f t="shared" si="261"/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104</v>
      </c>
      <c r="DO211">
        <v>70</v>
      </c>
      <c r="DP211">
        <v>1.0469999999999999</v>
      </c>
      <c r="DQ211">
        <v>1</v>
      </c>
      <c r="DU211">
        <v>1009</v>
      </c>
      <c r="DV211" t="s">
        <v>111</v>
      </c>
      <c r="DW211" t="s">
        <v>111</v>
      </c>
      <c r="DX211">
        <v>1</v>
      </c>
      <c r="EE211">
        <v>21987441</v>
      </c>
      <c r="EF211">
        <v>30</v>
      </c>
      <c r="EG211" t="s">
        <v>22</v>
      </c>
      <c r="EH211">
        <v>0</v>
      </c>
      <c r="EI211" t="s">
        <v>3</v>
      </c>
      <c r="EJ211">
        <v>1</v>
      </c>
      <c r="EK211">
        <v>89</v>
      </c>
      <c r="EL211" t="s">
        <v>218</v>
      </c>
      <c r="EM211" t="s">
        <v>219</v>
      </c>
      <c r="EO211" t="s">
        <v>3</v>
      </c>
      <c r="EQ211">
        <v>0</v>
      </c>
      <c r="ER211">
        <v>17.309999999999999</v>
      </c>
      <c r="ES211">
        <v>17.309999999999999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62"/>
        <v>0</v>
      </c>
      <c r="FS211">
        <v>0</v>
      </c>
      <c r="FX211">
        <v>104</v>
      </c>
      <c r="FY211">
        <v>70</v>
      </c>
      <c r="GA211" t="s">
        <v>3</v>
      </c>
      <c r="GD211">
        <v>0</v>
      </c>
      <c r="GF211">
        <v>-663292889</v>
      </c>
      <c r="GG211">
        <v>2</v>
      </c>
      <c r="GH211">
        <v>1</v>
      </c>
      <c r="GI211">
        <v>2</v>
      </c>
      <c r="GJ211">
        <v>0</v>
      </c>
      <c r="GK211">
        <f>ROUND(R211*(R12)/100,2)</f>
        <v>0</v>
      </c>
      <c r="GL211">
        <f t="shared" si="263"/>
        <v>0</v>
      </c>
      <c r="GM211">
        <f t="shared" si="264"/>
        <v>3399.46</v>
      </c>
      <c r="GN211">
        <f t="shared" si="265"/>
        <v>3399.46</v>
      </c>
      <c r="GO211">
        <f t="shared" si="266"/>
        <v>0</v>
      </c>
      <c r="GP211">
        <f t="shared" si="267"/>
        <v>0</v>
      </c>
      <c r="GR211">
        <v>0</v>
      </c>
      <c r="GS211">
        <v>0</v>
      </c>
      <c r="GT211">
        <v>0</v>
      </c>
      <c r="GU211" t="s">
        <v>3</v>
      </c>
      <c r="GV211">
        <f t="shared" si="268"/>
        <v>0</v>
      </c>
      <c r="GW211">
        <v>1</v>
      </c>
      <c r="GX211">
        <f t="shared" si="269"/>
        <v>0</v>
      </c>
      <c r="HA211">
        <v>0</v>
      </c>
      <c r="HB211">
        <v>0</v>
      </c>
      <c r="IK211">
        <v>0</v>
      </c>
    </row>
    <row r="212" spans="1:245" x14ac:dyDescent="0.2">
      <c r="A212">
        <v>18</v>
      </c>
      <c r="B212">
        <v>1</v>
      </c>
      <c r="E212" t="s">
        <v>363</v>
      </c>
      <c r="F212" t="s">
        <v>364</v>
      </c>
      <c r="G212" t="s">
        <v>365</v>
      </c>
      <c r="H212" t="s">
        <v>111</v>
      </c>
      <c r="I212">
        <f>I210*J212</f>
        <v>2158.7195999999999</v>
      </c>
      <c r="J212">
        <v>841.99999999999989</v>
      </c>
      <c r="O212">
        <f t="shared" si="236"/>
        <v>55802.9</v>
      </c>
      <c r="P212">
        <f t="shared" si="237"/>
        <v>55802.9</v>
      </c>
      <c r="Q212">
        <f t="shared" si="238"/>
        <v>0</v>
      </c>
      <c r="R212">
        <f t="shared" si="239"/>
        <v>0</v>
      </c>
      <c r="S212">
        <f t="shared" si="240"/>
        <v>0</v>
      </c>
      <c r="T212">
        <f t="shared" si="241"/>
        <v>0</v>
      </c>
      <c r="U212">
        <f t="shared" si="242"/>
        <v>0</v>
      </c>
      <c r="V212">
        <f t="shared" si="243"/>
        <v>0</v>
      </c>
      <c r="W212">
        <f t="shared" si="244"/>
        <v>0</v>
      </c>
      <c r="X212">
        <f t="shared" si="245"/>
        <v>0</v>
      </c>
      <c r="Y212">
        <f t="shared" si="246"/>
        <v>0</v>
      </c>
      <c r="AA212">
        <v>42145827</v>
      </c>
      <c r="AB212">
        <f t="shared" si="247"/>
        <v>10.34</v>
      </c>
      <c r="AC212">
        <f>ROUND((ES212),6)</f>
        <v>10.34</v>
      </c>
      <c r="AD212">
        <f t="shared" si="270"/>
        <v>0</v>
      </c>
      <c r="AE212">
        <f t="shared" si="270"/>
        <v>0</v>
      </c>
      <c r="AF212">
        <f t="shared" si="270"/>
        <v>0</v>
      </c>
      <c r="AG212">
        <f t="shared" si="249"/>
        <v>0</v>
      </c>
      <c r="AH212">
        <f>(EW212)</f>
        <v>0</v>
      </c>
      <c r="AI212">
        <f>(EX212)</f>
        <v>0</v>
      </c>
      <c r="AJ212">
        <f t="shared" si="250"/>
        <v>0</v>
      </c>
      <c r="AK212">
        <v>10.34</v>
      </c>
      <c r="AL212">
        <v>10.34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</v>
      </c>
      <c r="AW212">
        <v>1</v>
      </c>
      <c r="AZ212">
        <v>1</v>
      </c>
      <c r="BA212">
        <v>1</v>
      </c>
      <c r="BB212">
        <v>1</v>
      </c>
      <c r="BC212">
        <v>2.5</v>
      </c>
      <c r="BD212" t="s">
        <v>3</v>
      </c>
      <c r="BE212" t="s">
        <v>3</v>
      </c>
      <c r="BF212" t="s">
        <v>3</v>
      </c>
      <c r="BG212" t="s">
        <v>3</v>
      </c>
      <c r="BH212">
        <v>3</v>
      </c>
      <c r="BI212">
        <v>1</v>
      </c>
      <c r="BJ212" t="s">
        <v>366</v>
      </c>
      <c r="BM212">
        <v>89</v>
      </c>
      <c r="BN212">
        <v>7156650</v>
      </c>
      <c r="BO212" t="s">
        <v>364</v>
      </c>
      <c r="BP212">
        <v>1</v>
      </c>
      <c r="BQ212">
        <v>30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3</v>
      </c>
      <c r="BZ212">
        <v>0</v>
      </c>
      <c r="CA212">
        <v>0</v>
      </c>
      <c r="CF212">
        <v>0</v>
      </c>
      <c r="CG212">
        <v>0</v>
      </c>
      <c r="CM212">
        <v>0</v>
      </c>
      <c r="CN212" t="s">
        <v>3</v>
      </c>
      <c r="CO212">
        <v>0</v>
      </c>
      <c r="CP212">
        <f t="shared" si="251"/>
        <v>55802.9</v>
      </c>
      <c r="CQ212">
        <f t="shared" si="252"/>
        <v>25.85</v>
      </c>
      <c r="CR212">
        <f t="shared" si="253"/>
        <v>0</v>
      </c>
      <c r="CS212">
        <f t="shared" si="254"/>
        <v>0</v>
      </c>
      <c r="CT212">
        <f t="shared" si="255"/>
        <v>0</v>
      </c>
      <c r="CU212">
        <f t="shared" si="256"/>
        <v>0</v>
      </c>
      <c r="CV212">
        <f t="shared" si="257"/>
        <v>0</v>
      </c>
      <c r="CW212">
        <f t="shared" si="258"/>
        <v>0</v>
      </c>
      <c r="CX212">
        <f t="shared" si="259"/>
        <v>0</v>
      </c>
      <c r="CY212">
        <f t="shared" si="260"/>
        <v>0</v>
      </c>
      <c r="CZ212">
        <f t="shared" si="261"/>
        <v>0</v>
      </c>
      <c r="DC212" t="s">
        <v>3</v>
      </c>
      <c r="DD212" t="s">
        <v>3</v>
      </c>
      <c r="DE212" t="s">
        <v>3</v>
      </c>
      <c r="DF212" t="s">
        <v>3</v>
      </c>
      <c r="DG212" t="s">
        <v>3</v>
      </c>
      <c r="DH212" t="s">
        <v>3</v>
      </c>
      <c r="DI212" t="s">
        <v>3</v>
      </c>
      <c r="DJ212" t="s">
        <v>3</v>
      </c>
      <c r="DK212" t="s">
        <v>3</v>
      </c>
      <c r="DL212" t="s">
        <v>3</v>
      </c>
      <c r="DM212" t="s">
        <v>3</v>
      </c>
      <c r="DN212">
        <v>104</v>
      </c>
      <c r="DO212">
        <v>70</v>
      </c>
      <c r="DP212">
        <v>1.0469999999999999</v>
      </c>
      <c r="DQ212">
        <v>1</v>
      </c>
      <c r="DU212">
        <v>1009</v>
      </c>
      <c r="DV212" t="s">
        <v>111</v>
      </c>
      <c r="DW212" t="s">
        <v>111</v>
      </c>
      <c r="DX212">
        <v>1</v>
      </c>
      <c r="EE212">
        <v>21987441</v>
      </c>
      <c r="EF212">
        <v>30</v>
      </c>
      <c r="EG212" t="s">
        <v>22</v>
      </c>
      <c r="EH212">
        <v>0</v>
      </c>
      <c r="EI212" t="s">
        <v>3</v>
      </c>
      <c r="EJ212">
        <v>1</v>
      </c>
      <c r="EK212">
        <v>89</v>
      </c>
      <c r="EL212" t="s">
        <v>218</v>
      </c>
      <c r="EM212" t="s">
        <v>219</v>
      </c>
      <c r="EO212" t="s">
        <v>3</v>
      </c>
      <c r="EQ212">
        <v>0</v>
      </c>
      <c r="ER212">
        <v>10.34</v>
      </c>
      <c r="ES212">
        <v>10.34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62"/>
        <v>0</v>
      </c>
      <c r="FS212">
        <v>0</v>
      </c>
      <c r="FX212">
        <v>104</v>
      </c>
      <c r="FY212">
        <v>70</v>
      </c>
      <c r="GA212" t="s">
        <v>3</v>
      </c>
      <c r="GD212">
        <v>0</v>
      </c>
      <c r="GF212">
        <v>-461454490</v>
      </c>
      <c r="GG212">
        <v>2</v>
      </c>
      <c r="GH212">
        <v>1</v>
      </c>
      <c r="GI212">
        <v>2</v>
      </c>
      <c r="GJ212">
        <v>0</v>
      </c>
      <c r="GK212">
        <f>ROUND(R212*(R12)/100,2)</f>
        <v>0</v>
      </c>
      <c r="GL212">
        <f t="shared" si="263"/>
        <v>0</v>
      </c>
      <c r="GM212">
        <f t="shared" si="264"/>
        <v>55802.9</v>
      </c>
      <c r="GN212">
        <f t="shared" si="265"/>
        <v>55802.9</v>
      </c>
      <c r="GO212">
        <f t="shared" si="266"/>
        <v>0</v>
      </c>
      <c r="GP212">
        <f t="shared" si="267"/>
        <v>0</v>
      </c>
      <c r="GR212">
        <v>0</v>
      </c>
      <c r="GS212">
        <v>0</v>
      </c>
      <c r="GT212">
        <v>0</v>
      </c>
      <c r="GU212" t="s">
        <v>3</v>
      </c>
      <c r="GV212">
        <f t="shared" si="268"/>
        <v>0</v>
      </c>
      <c r="GW212">
        <v>1</v>
      </c>
      <c r="GX212">
        <f t="shared" si="269"/>
        <v>0</v>
      </c>
      <c r="HA212">
        <v>0</v>
      </c>
      <c r="HB212">
        <v>0</v>
      </c>
      <c r="IK212">
        <v>0</v>
      </c>
    </row>
    <row r="213" spans="1:245" x14ac:dyDescent="0.2">
      <c r="A213">
        <v>17</v>
      </c>
      <c r="B213">
        <v>1</v>
      </c>
      <c r="E213" t="s">
        <v>367</v>
      </c>
      <c r="F213" t="s">
        <v>368</v>
      </c>
      <c r="G213" t="s">
        <v>369</v>
      </c>
      <c r="H213" t="s">
        <v>245</v>
      </c>
      <c r="I213">
        <v>2.5638000000000001</v>
      </c>
      <c r="J213">
        <v>0</v>
      </c>
      <c r="O213">
        <f t="shared" si="236"/>
        <v>7842.09</v>
      </c>
      <c r="P213">
        <f t="shared" si="237"/>
        <v>9.3000000000000007</v>
      </c>
      <c r="Q213">
        <f t="shared" si="238"/>
        <v>601.92999999999995</v>
      </c>
      <c r="R213">
        <f t="shared" si="239"/>
        <v>14.04</v>
      </c>
      <c r="S213">
        <f t="shared" si="240"/>
        <v>7230.86</v>
      </c>
      <c r="T213">
        <f t="shared" si="241"/>
        <v>0</v>
      </c>
      <c r="U213">
        <f t="shared" si="242"/>
        <v>30.427178399999999</v>
      </c>
      <c r="V213">
        <f t="shared" si="243"/>
        <v>0</v>
      </c>
      <c r="W213">
        <f t="shared" si="244"/>
        <v>0</v>
      </c>
      <c r="X213">
        <f t="shared" si="245"/>
        <v>6507.77</v>
      </c>
      <c r="Y213">
        <f t="shared" si="246"/>
        <v>3181.58</v>
      </c>
      <c r="AA213">
        <v>42145827</v>
      </c>
      <c r="AB213">
        <f t="shared" si="247"/>
        <v>187.03649999999999</v>
      </c>
      <c r="AC213">
        <f>ROUND(((ES213*3)),6)</f>
        <v>0.87</v>
      </c>
      <c r="AD213">
        <f>ROUND(((ET213*1.25*3)),6)</f>
        <v>34.125</v>
      </c>
      <c r="AE213">
        <f>ROUND(((EU213*1.25*3)),6)</f>
        <v>5.4749999999999996</v>
      </c>
      <c r="AF213">
        <f>ROUND(((EV213*1.15*3)),6)</f>
        <v>152.04150000000001</v>
      </c>
      <c r="AG213">
        <f t="shared" si="249"/>
        <v>0</v>
      </c>
      <c r="AH213">
        <f>((EW213*1.15*3))</f>
        <v>11.867999999999999</v>
      </c>
      <c r="AI213">
        <f>((EX213*1.25*3))</f>
        <v>0</v>
      </c>
      <c r="AJ213">
        <f t="shared" si="250"/>
        <v>0</v>
      </c>
      <c r="AK213">
        <v>53.46</v>
      </c>
      <c r="AL213">
        <v>0.28999999999999998</v>
      </c>
      <c r="AM213">
        <v>9.1</v>
      </c>
      <c r="AN213">
        <v>1.46</v>
      </c>
      <c r="AO213">
        <v>44.07</v>
      </c>
      <c r="AP213">
        <v>0</v>
      </c>
      <c r="AQ213">
        <v>3.44</v>
      </c>
      <c r="AR213">
        <v>0</v>
      </c>
      <c r="AS213">
        <v>0</v>
      </c>
      <c r="AT213">
        <v>90</v>
      </c>
      <c r="AU213">
        <v>44</v>
      </c>
      <c r="AV213">
        <v>1</v>
      </c>
      <c r="AW213">
        <v>1</v>
      </c>
      <c r="AZ213">
        <v>1</v>
      </c>
      <c r="BA213">
        <v>18.55</v>
      </c>
      <c r="BB213">
        <v>6.88</v>
      </c>
      <c r="BC213">
        <v>4.17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1</v>
      </c>
      <c r="BJ213" t="s">
        <v>370</v>
      </c>
      <c r="BM213">
        <v>89</v>
      </c>
      <c r="BN213">
        <v>7156650</v>
      </c>
      <c r="BO213" t="s">
        <v>368</v>
      </c>
      <c r="BP213">
        <v>1</v>
      </c>
      <c r="BQ213">
        <v>30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90</v>
      </c>
      <c r="CA213">
        <v>44</v>
      </c>
      <c r="CF213">
        <v>0</v>
      </c>
      <c r="CG213">
        <v>0</v>
      </c>
      <c r="CM213">
        <v>0</v>
      </c>
      <c r="CN213" t="s">
        <v>3</v>
      </c>
      <c r="CO213">
        <v>0</v>
      </c>
      <c r="CP213">
        <f t="shared" si="251"/>
        <v>7842.0899999999992</v>
      </c>
      <c r="CQ213">
        <f t="shared" si="252"/>
        <v>3.6278999999999999</v>
      </c>
      <c r="CR213">
        <f t="shared" si="253"/>
        <v>234.78</v>
      </c>
      <c r="CS213">
        <f t="shared" si="254"/>
        <v>5.4749999999999996</v>
      </c>
      <c r="CT213">
        <f t="shared" si="255"/>
        <v>2820.3698250000002</v>
      </c>
      <c r="CU213">
        <f t="shared" si="256"/>
        <v>0</v>
      </c>
      <c r="CV213">
        <f t="shared" si="257"/>
        <v>11.867999999999999</v>
      </c>
      <c r="CW213">
        <f t="shared" si="258"/>
        <v>0</v>
      </c>
      <c r="CX213">
        <f t="shared" si="259"/>
        <v>0</v>
      </c>
      <c r="CY213">
        <f t="shared" si="260"/>
        <v>6507.7739999999994</v>
      </c>
      <c r="CZ213">
        <f t="shared" si="261"/>
        <v>3181.5783999999999</v>
      </c>
      <c r="DC213" t="s">
        <v>3</v>
      </c>
      <c r="DD213" t="s">
        <v>371</v>
      </c>
      <c r="DE213" t="s">
        <v>372</v>
      </c>
      <c r="DF213" t="s">
        <v>372</v>
      </c>
      <c r="DG213" t="s">
        <v>373</v>
      </c>
      <c r="DH213" t="s">
        <v>3</v>
      </c>
      <c r="DI213" t="s">
        <v>373</v>
      </c>
      <c r="DJ213" t="s">
        <v>372</v>
      </c>
      <c r="DK213" t="s">
        <v>3</v>
      </c>
      <c r="DL213" t="s">
        <v>3</v>
      </c>
      <c r="DM213" t="s">
        <v>3</v>
      </c>
      <c r="DN213">
        <v>104</v>
      </c>
      <c r="DO213">
        <v>70</v>
      </c>
      <c r="DP213">
        <v>1.0469999999999999</v>
      </c>
      <c r="DQ213">
        <v>1</v>
      </c>
      <c r="DU213">
        <v>1013</v>
      </c>
      <c r="DV213" t="s">
        <v>245</v>
      </c>
      <c r="DW213" t="s">
        <v>245</v>
      </c>
      <c r="DX213">
        <v>1</v>
      </c>
      <c r="EE213">
        <v>21987441</v>
      </c>
      <c r="EF213">
        <v>30</v>
      </c>
      <c r="EG213" t="s">
        <v>22</v>
      </c>
      <c r="EH213">
        <v>0</v>
      </c>
      <c r="EI213" t="s">
        <v>3</v>
      </c>
      <c r="EJ213">
        <v>1</v>
      </c>
      <c r="EK213">
        <v>89</v>
      </c>
      <c r="EL213" t="s">
        <v>218</v>
      </c>
      <c r="EM213" t="s">
        <v>219</v>
      </c>
      <c r="EO213" t="s">
        <v>3</v>
      </c>
      <c r="EQ213">
        <v>131072</v>
      </c>
      <c r="ER213">
        <v>53.46</v>
      </c>
      <c r="ES213">
        <v>0.28999999999999998</v>
      </c>
      <c r="ET213">
        <v>9.1</v>
      </c>
      <c r="EU213">
        <v>1.46</v>
      </c>
      <c r="EV213">
        <v>44.07</v>
      </c>
      <c r="EW213">
        <v>3.44</v>
      </c>
      <c r="EX213">
        <v>0</v>
      </c>
      <c r="EY213">
        <v>0</v>
      </c>
      <c r="FQ213">
        <v>0</v>
      </c>
      <c r="FR213">
        <f t="shared" si="262"/>
        <v>0</v>
      </c>
      <c r="FS213">
        <v>0</v>
      </c>
      <c r="FX213">
        <v>104</v>
      </c>
      <c r="FY213">
        <v>70</v>
      </c>
      <c r="GA213" t="s">
        <v>3</v>
      </c>
      <c r="GD213">
        <v>0</v>
      </c>
      <c r="GF213">
        <v>-2042855229</v>
      </c>
      <c r="GG213">
        <v>2</v>
      </c>
      <c r="GH213">
        <v>1</v>
      </c>
      <c r="GI213">
        <v>2</v>
      </c>
      <c r="GJ213">
        <v>0</v>
      </c>
      <c r="GK213">
        <f>ROUND(R213*(R12)/100,2)</f>
        <v>23.45</v>
      </c>
      <c r="GL213">
        <f t="shared" si="263"/>
        <v>0</v>
      </c>
      <c r="GM213">
        <f t="shared" si="264"/>
        <v>17554.89</v>
      </c>
      <c r="GN213">
        <f t="shared" si="265"/>
        <v>17554.89</v>
      </c>
      <c r="GO213">
        <f t="shared" si="266"/>
        <v>0</v>
      </c>
      <c r="GP213">
        <f t="shared" si="267"/>
        <v>0</v>
      </c>
      <c r="GR213">
        <v>0</v>
      </c>
      <c r="GS213">
        <v>0</v>
      </c>
      <c r="GT213">
        <v>0</v>
      </c>
      <c r="GU213" t="s">
        <v>3</v>
      </c>
      <c r="GV213">
        <f t="shared" si="268"/>
        <v>0</v>
      </c>
      <c r="GW213">
        <v>1</v>
      </c>
      <c r="GX213">
        <f t="shared" si="269"/>
        <v>0</v>
      </c>
      <c r="HA213">
        <v>0</v>
      </c>
      <c r="HB213">
        <v>0</v>
      </c>
      <c r="IK213">
        <v>0</v>
      </c>
    </row>
    <row r="214" spans="1:245" x14ac:dyDescent="0.2">
      <c r="A214">
        <v>18</v>
      </c>
      <c r="B214">
        <v>1</v>
      </c>
      <c r="E214" t="s">
        <v>374</v>
      </c>
      <c r="F214" t="s">
        <v>364</v>
      </c>
      <c r="G214" t="s">
        <v>365</v>
      </c>
      <c r="H214" t="s">
        <v>111</v>
      </c>
      <c r="I214">
        <f>I213*J214</f>
        <v>3876.4656</v>
      </c>
      <c r="J214">
        <v>1512</v>
      </c>
      <c r="O214">
        <f t="shared" si="236"/>
        <v>100206.64</v>
      </c>
      <c r="P214">
        <f t="shared" si="237"/>
        <v>100206.64</v>
      </c>
      <c r="Q214">
        <f t="shared" si="238"/>
        <v>0</v>
      </c>
      <c r="R214">
        <f t="shared" si="239"/>
        <v>0</v>
      </c>
      <c r="S214">
        <f t="shared" si="240"/>
        <v>0</v>
      </c>
      <c r="T214">
        <f t="shared" si="241"/>
        <v>0</v>
      </c>
      <c r="U214">
        <f t="shared" si="242"/>
        <v>0</v>
      </c>
      <c r="V214">
        <f t="shared" si="243"/>
        <v>0</v>
      </c>
      <c r="W214">
        <f t="shared" si="244"/>
        <v>0</v>
      </c>
      <c r="X214">
        <f t="shared" si="245"/>
        <v>0</v>
      </c>
      <c r="Y214">
        <f t="shared" si="246"/>
        <v>0</v>
      </c>
      <c r="AA214">
        <v>42145827</v>
      </c>
      <c r="AB214">
        <f t="shared" si="247"/>
        <v>10.34</v>
      </c>
      <c r="AC214">
        <f>ROUND((ES214),6)</f>
        <v>10.34</v>
      </c>
      <c r="AD214">
        <f>ROUND((ET214),6)</f>
        <v>0</v>
      </c>
      <c r="AE214">
        <f>ROUND((EU214),6)</f>
        <v>0</v>
      </c>
      <c r="AF214">
        <f>ROUND((EV214),6)</f>
        <v>0</v>
      </c>
      <c r="AG214">
        <f t="shared" si="249"/>
        <v>0</v>
      </c>
      <c r="AH214">
        <f>(EW214)</f>
        <v>0</v>
      </c>
      <c r="AI214">
        <f>(EX214)</f>
        <v>0</v>
      </c>
      <c r="AJ214">
        <f t="shared" si="250"/>
        <v>0</v>
      </c>
      <c r="AK214">
        <v>10.34</v>
      </c>
      <c r="AL214">
        <v>10.34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</v>
      </c>
      <c r="AW214">
        <v>1</v>
      </c>
      <c r="AZ214">
        <v>1</v>
      </c>
      <c r="BA214">
        <v>1</v>
      </c>
      <c r="BB214">
        <v>1</v>
      </c>
      <c r="BC214">
        <v>2.5</v>
      </c>
      <c r="BD214" t="s">
        <v>3</v>
      </c>
      <c r="BE214" t="s">
        <v>3</v>
      </c>
      <c r="BF214" t="s">
        <v>3</v>
      </c>
      <c r="BG214" t="s">
        <v>3</v>
      </c>
      <c r="BH214">
        <v>3</v>
      </c>
      <c r="BI214">
        <v>1</v>
      </c>
      <c r="BJ214" t="s">
        <v>366</v>
      </c>
      <c r="BM214">
        <v>89</v>
      </c>
      <c r="BN214">
        <v>7156650</v>
      </c>
      <c r="BO214" t="s">
        <v>364</v>
      </c>
      <c r="BP214">
        <v>1</v>
      </c>
      <c r="BQ214">
        <v>30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3</v>
      </c>
      <c r="BZ214">
        <v>0</v>
      </c>
      <c r="CA214">
        <v>0</v>
      </c>
      <c r="CF214">
        <v>0</v>
      </c>
      <c r="CG214">
        <v>0</v>
      </c>
      <c r="CM214">
        <v>0</v>
      </c>
      <c r="CN214" t="s">
        <v>3</v>
      </c>
      <c r="CO214">
        <v>0</v>
      </c>
      <c r="CP214">
        <f t="shared" si="251"/>
        <v>100206.64</v>
      </c>
      <c r="CQ214">
        <f t="shared" si="252"/>
        <v>25.85</v>
      </c>
      <c r="CR214">
        <f t="shared" si="253"/>
        <v>0</v>
      </c>
      <c r="CS214">
        <f t="shared" si="254"/>
        <v>0</v>
      </c>
      <c r="CT214">
        <f t="shared" si="255"/>
        <v>0</v>
      </c>
      <c r="CU214">
        <f t="shared" si="256"/>
        <v>0</v>
      </c>
      <c r="CV214">
        <f t="shared" si="257"/>
        <v>0</v>
      </c>
      <c r="CW214">
        <f t="shared" si="258"/>
        <v>0</v>
      </c>
      <c r="CX214">
        <f t="shared" si="259"/>
        <v>0</v>
      </c>
      <c r="CY214">
        <f t="shared" si="260"/>
        <v>0</v>
      </c>
      <c r="CZ214">
        <f t="shared" si="261"/>
        <v>0</v>
      </c>
      <c r="DC214" t="s">
        <v>3</v>
      </c>
      <c r="DD214" t="s">
        <v>3</v>
      </c>
      <c r="DE214" t="s">
        <v>3</v>
      </c>
      <c r="DF214" t="s">
        <v>3</v>
      </c>
      <c r="DG214" t="s">
        <v>3</v>
      </c>
      <c r="DH214" t="s">
        <v>3</v>
      </c>
      <c r="DI214" t="s">
        <v>3</v>
      </c>
      <c r="DJ214" t="s">
        <v>3</v>
      </c>
      <c r="DK214" t="s">
        <v>3</v>
      </c>
      <c r="DL214" t="s">
        <v>3</v>
      </c>
      <c r="DM214" t="s">
        <v>3</v>
      </c>
      <c r="DN214">
        <v>104</v>
      </c>
      <c r="DO214">
        <v>70</v>
      </c>
      <c r="DP214">
        <v>1.0469999999999999</v>
      </c>
      <c r="DQ214">
        <v>1</v>
      </c>
      <c r="DU214">
        <v>1009</v>
      </c>
      <c r="DV214" t="s">
        <v>111</v>
      </c>
      <c r="DW214" t="s">
        <v>111</v>
      </c>
      <c r="DX214">
        <v>1</v>
      </c>
      <c r="EE214">
        <v>21987441</v>
      </c>
      <c r="EF214">
        <v>30</v>
      </c>
      <c r="EG214" t="s">
        <v>22</v>
      </c>
      <c r="EH214">
        <v>0</v>
      </c>
      <c r="EI214" t="s">
        <v>3</v>
      </c>
      <c r="EJ214">
        <v>1</v>
      </c>
      <c r="EK214">
        <v>89</v>
      </c>
      <c r="EL214" t="s">
        <v>218</v>
      </c>
      <c r="EM214" t="s">
        <v>219</v>
      </c>
      <c r="EO214" t="s">
        <v>3</v>
      </c>
      <c r="EQ214">
        <v>0</v>
      </c>
      <c r="ER214">
        <v>10.34</v>
      </c>
      <c r="ES214">
        <v>10.34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262"/>
        <v>0</v>
      </c>
      <c r="FS214">
        <v>0</v>
      </c>
      <c r="FX214">
        <v>104</v>
      </c>
      <c r="FY214">
        <v>70</v>
      </c>
      <c r="GA214" t="s">
        <v>3</v>
      </c>
      <c r="GD214">
        <v>0</v>
      </c>
      <c r="GF214">
        <v>-461454490</v>
      </c>
      <c r="GG214">
        <v>2</v>
      </c>
      <c r="GH214">
        <v>1</v>
      </c>
      <c r="GI214">
        <v>2</v>
      </c>
      <c r="GJ214">
        <v>0</v>
      </c>
      <c r="GK214">
        <f>ROUND(R214*(R12)/100,2)</f>
        <v>0</v>
      </c>
      <c r="GL214">
        <f t="shared" si="263"/>
        <v>0</v>
      </c>
      <c r="GM214">
        <f t="shared" si="264"/>
        <v>100206.64</v>
      </c>
      <c r="GN214">
        <f t="shared" si="265"/>
        <v>100206.64</v>
      </c>
      <c r="GO214">
        <f t="shared" si="266"/>
        <v>0</v>
      </c>
      <c r="GP214">
        <f t="shared" si="267"/>
        <v>0</v>
      </c>
      <c r="GR214">
        <v>0</v>
      </c>
      <c r="GS214">
        <v>0</v>
      </c>
      <c r="GT214">
        <v>0</v>
      </c>
      <c r="GU214" t="s">
        <v>3</v>
      </c>
      <c r="GV214">
        <f t="shared" si="268"/>
        <v>0</v>
      </c>
      <c r="GW214">
        <v>1</v>
      </c>
      <c r="GX214">
        <f t="shared" si="269"/>
        <v>0</v>
      </c>
      <c r="HA214">
        <v>0</v>
      </c>
      <c r="HB214">
        <v>0</v>
      </c>
      <c r="IK214">
        <v>0</v>
      </c>
    </row>
    <row r="215" spans="1:245" x14ac:dyDescent="0.2">
      <c r="A215">
        <v>17</v>
      </c>
      <c r="B215">
        <v>1</v>
      </c>
      <c r="E215" t="s">
        <v>375</v>
      </c>
      <c r="F215" t="s">
        <v>376</v>
      </c>
      <c r="G215" t="s">
        <v>377</v>
      </c>
      <c r="H215" t="s">
        <v>20</v>
      </c>
      <c r="I215">
        <v>2.5638000000000001</v>
      </c>
      <c r="J215">
        <v>0</v>
      </c>
      <c r="O215">
        <f t="shared" si="236"/>
        <v>62398.39</v>
      </c>
      <c r="P215">
        <f t="shared" si="237"/>
        <v>16192.18</v>
      </c>
      <c r="Q215">
        <f t="shared" si="238"/>
        <v>2102.92</v>
      </c>
      <c r="R215">
        <f t="shared" si="239"/>
        <v>43.81</v>
      </c>
      <c r="S215">
        <f t="shared" si="240"/>
        <v>44103.29</v>
      </c>
      <c r="T215">
        <f t="shared" si="241"/>
        <v>0</v>
      </c>
      <c r="U215">
        <f t="shared" si="242"/>
        <v>203.49649739999998</v>
      </c>
      <c r="V215">
        <f t="shared" si="243"/>
        <v>0</v>
      </c>
      <c r="W215">
        <f t="shared" si="244"/>
        <v>0</v>
      </c>
      <c r="X215">
        <f t="shared" si="245"/>
        <v>39692.959999999999</v>
      </c>
      <c r="Y215">
        <f t="shared" si="246"/>
        <v>19405.45</v>
      </c>
      <c r="AA215">
        <v>42145827</v>
      </c>
      <c r="AB215">
        <f t="shared" si="247"/>
        <v>3148.0135</v>
      </c>
      <c r="AC215">
        <f>ROUND((ES215),6)</f>
        <v>2091.29</v>
      </c>
      <c r="AD215">
        <f>ROUND(((ET215*1.25)),6)</f>
        <v>129.375</v>
      </c>
      <c r="AE215">
        <f>ROUND(((EU215*1.25)),6)</f>
        <v>17.087499999999999</v>
      </c>
      <c r="AF215">
        <f>ROUND(((EV215*1.15)),6)</f>
        <v>927.34849999999994</v>
      </c>
      <c r="AG215">
        <f t="shared" si="249"/>
        <v>0</v>
      </c>
      <c r="AH215">
        <f>((EW215*1.15))</f>
        <v>79.37299999999999</v>
      </c>
      <c r="AI215">
        <f>((EX215*1.25))</f>
        <v>0</v>
      </c>
      <c r="AJ215">
        <f t="shared" si="250"/>
        <v>0</v>
      </c>
      <c r="AK215">
        <v>3001.18</v>
      </c>
      <c r="AL215">
        <v>2091.29</v>
      </c>
      <c r="AM215">
        <v>103.5</v>
      </c>
      <c r="AN215">
        <v>13.67</v>
      </c>
      <c r="AO215">
        <v>806.39</v>
      </c>
      <c r="AP215">
        <v>0</v>
      </c>
      <c r="AQ215">
        <v>69.02</v>
      </c>
      <c r="AR215">
        <v>0</v>
      </c>
      <c r="AS215">
        <v>0</v>
      </c>
      <c r="AT215">
        <v>90</v>
      </c>
      <c r="AU215">
        <v>44</v>
      </c>
      <c r="AV215">
        <v>1</v>
      </c>
      <c r="AW215">
        <v>1</v>
      </c>
      <c r="AZ215">
        <v>1</v>
      </c>
      <c r="BA215">
        <v>18.55</v>
      </c>
      <c r="BB215">
        <v>6.34</v>
      </c>
      <c r="BC215">
        <v>3.02</v>
      </c>
      <c r="BD215" t="s">
        <v>3</v>
      </c>
      <c r="BE215" t="s">
        <v>3</v>
      </c>
      <c r="BF215" t="s">
        <v>3</v>
      </c>
      <c r="BG215" t="s">
        <v>3</v>
      </c>
      <c r="BH215">
        <v>0</v>
      </c>
      <c r="BI215">
        <v>1</v>
      </c>
      <c r="BJ215" t="s">
        <v>378</v>
      </c>
      <c r="BM215">
        <v>1464</v>
      </c>
      <c r="BN215">
        <v>7156650</v>
      </c>
      <c r="BO215" t="s">
        <v>376</v>
      </c>
      <c r="BP215">
        <v>1</v>
      </c>
      <c r="BQ215">
        <v>30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90</v>
      </c>
      <c r="CA215">
        <v>44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51"/>
        <v>62398.39</v>
      </c>
      <c r="CQ215">
        <f t="shared" si="252"/>
        <v>6315.6957999999995</v>
      </c>
      <c r="CR215">
        <f t="shared" si="253"/>
        <v>820.23749999999995</v>
      </c>
      <c r="CS215">
        <f t="shared" si="254"/>
        <v>17.087499999999999</v>
      </c>
      <c r="CT215">
        <f t="shared" si="255"/>
        <v>17202.314675000001</v>
      </c>
      <c r="CU215">
        <f t="shared" si="256"/>
        <v>0</v>
      </c>
      <c r="CV215">
        <f t="shared" si="257"/>
        <v>79.37299999999999</v>
      </c>
      <c r="CW215">
        <f t="shared" si="258"/>
        <v>0</v>
      </c>
      <c r="CX215">
        <f t="shared" si="259"/>
        <v>0</v>
      </c>
      <c r="CY215">
        <f t="shared" si="260"/>
        <v>39692.961000000003</v>
      </c>
      <c r="CZ215">
        <f t="shared" si="261"/>
        <v>19405.4476</v>
      </c>
      <c r="DC215" t="s">
        <v>3</v>
      </c>
      <c r="DD215" t="s">
        <v>3</v>
      </c>
      <c r="DE215" t="s">
        <v>11</v>
      </c>
      <c r="DF215" t="s">
        <v>11</v>
      </c>
      <c r="DG215" t="s">
        <v>12</v>
      </c>
      <c r="DH215" t="s">
        <v>3</v>
      </c>
      <c r="DI215" t="s">
        <v>12</v>
      </c>
      <c r="DJ215" t="s">
        <v>11</v>
      </c>
      <c r="DK215" t="s">
        <v>3</v>
      </c>
      <c r="DL215" t="s">
        <v>3</v>
      </c>
      <c r="DM215" t="s">
        <v>3</v>
      </c>
      <c r="DN215">
        <v>104</v>
      </c>
      <c r="DO215">
        <v>70</v>
      </c>
      <c r="DP215">
        <v>1.0469999999999999</v>
      </c>
      <c r="DQ215">
        <v>1</v>
      </c>
      <c r="DU215">
        <v>1005</v>
      </c>
      <c r="DV215" t="s">
        <v>20</v>
      </c>
      <c r="DW215" t="s">
        <v>20</v>
      </c>
      <c r="DX215">
        <v>100</v>
      </c>
      <c r="EE215">
        <v>21988816</v>
      </c>
      <c r="EF215">
        <v>30</v>
      </c>
      <c r="EG215" t="s">
        <v>22</v>
      </c>
      <c r="EH215">
        <v>0</v>
      </c>
      <c r="EI215" t="s">
        <v>3</v>
      </c>
      <c r="EJ215">
        <v>1</v>
      </c>
      <c r="EK215">
        <v>1464</v>
      </c>
      <c r="EL215" t="s">
        <v>379</v>
      </c>
      <c r="EM215" t="s">
        <v>380</v>
      </c>
      <c r="EO215" t="s">
        <v>3</v>
      </c>
      <c r="EQ215">
        <v>131072</v>
      </c>
      <c r="ER215">
        <v>3001.18</v>
      </c>
      <c r="ES215">
        <v>2091.29</v>
      </c>
      <c r="ET215">
        <v>103.5</v>
      </c>
      <c r="EU215">
        <v>13.67</v>
      </c>
      <c r="EV215">
        <v>806.39</v>
      </c>
      <c r="EW215">
        <v>69.02</v>
      </c>
      <c r="EX215">
        <v>0</v>
      </c>
      <c r="EY215">
        <v>0</v>
      </c>
      <c r="FQ215">
        <v>0</v>
      </c>
      <c r="FR215">
        <f t="shared" si="262"/>
        <v>0</v>
      </c>
      <c r="FS215">
        <v>0</v>
      </c>
      <c r="FX215">
        <v>104</v>
      </c>
      <c r="FY215">
        <v>70</v>
      </c>
      <c r="GA215" t="s">
        <v>3</v>
      </c>
      <c r="GD215">
        <v>0</v>
      </c>
      <c r="GF215">
        <v>1892224040</v>
      </c>
      <c r="GG215">
        <v>2</v>
      </c>
      <c r="GH215">
        <v>1</v>
      </c>
      <c r="GI215">
        <v>2</v>
      </c>
      <c r="GJ215">
        <v>0</v>
      </c>
      <c r="GK215">
        <f>ROUND(R215*(R12)/100,2)</f>
        <v>73.16</v>
      </c>
      <c r="GL215">
        <f t="shared" si="263"/>
        <v>0</v>
      </c>
      <c r="GM215">
        <f t="shared" si="264"/>
        <v>121569.96</v>
      </c>
      <c r="GN215">
        <f t="shared" si="265"/>
        <v>121569.96</v>
      </c>
      <c r="GO215">
        <f t="shared" si="266"/>
        <v>0</v>
      </c>
      <c r="GP215">
        <f t="shared" si="267"/>
        <v>0</v>
      </c>
      <c r="GR215">
        <v>0</v>
      </c>
      <c r="GS215">
        <v>0</v>
      </c>
      <c r="GT215">
        <v>0</v>
      </c>
      <c r="GU215" t="s">
        <v>3</v>
      </c>
      <c r="GV215">
        <f t="shared" si="268"/>
        <v>0</v>
      </c>
      <c r="GW215">
        <v>1</v>
      </c>
      <c r="GX215">
        <f t="shared" si="269"/>
        <v>0</v>
      </c>
      <c r="HA215">
        <v>0</v>
      </c>
      <c r="HB215">
        <v>0</v>
      </c>
      <c r="IK215">
        <v>0</v>
      </c>
    </row>
    <row r="216" spans="1:245" x14ac:dyDescent="0.2">
      <c r="A216">
        <v>18</v>
      </c>
      <c r="B216">
        <v>1</v>
      </c>
      <c r="E216" t="s">
        <v>381</v>
      </c>
      <c r="F216" t="s">
        <v>382</v>
      </c>
      <c r="G216" t="s">
        <v>383</v>
      </c>
      <c r="H216" t="s">
        <v>111</v>
      </c>
      <c r="I216">
        <f>I215*J216</f>
        <v>106.57716600000001</v>
      </c>
      <c r="J216">
        <v>41.57</v>
      </c>
      <c r="O216">
        <f t="shared" si="236"/>
        <v>38887.050000000003</v>
      </c>
      <c r="P216">
        <f t="shared" si="237"/>
        <v>38887.050000000003</v>
      </c>
      <c r="Q216">
        <f t="shared" si="238"/>
        <v>0</v>
      </c>
      <c r="R216">
        <f t="shared" si="239"/>
        <v>0</v>
      </c>
      <c r="S216">
        <f t="shared" si="240"/>
        <v>0</v>
      </c>
      <c r="T216">
        <f t="shared" si="241"/>
        <v>0</v>
      </c>
      <c r="U216">
        <f t="shared" si="242"/>
        <v>0</v>
      </c>
      <c r="V216">
        <f t="shared" si="243"/>
        <v>0</v>
      </c>
      <c r="W216">
        <f t="shared" si="244"/>
        <v>0</v>
      </c>
      <c r="X216">
        <f t="shared" si="245"/>
        <v>0</v>
      </c>
      <c r="Y216">
        <f t="shared" si="246"/>
        <v>0</v>
      </c>
      <c r="AA216">
        <v>42145827</v>
      </c>
      <c r="AB216">
        <f t="shared" si="247"/>
        <v>60.61</v>
      </c>
      <c r="AC216">
        <f>ROUND((ES216),6)</f>
        <v>60.61</v>
      </c>
      <c r="AD216">
        <f t="shared" ref="AD216:AF217" si="271">ROUND((ET216),6)</f>
        <v>0</v>
      </c>
      <c r="AE216">
        <f t="shared" si="271"/>
        <v>0</v>
      </c>
      <c r="AF216">
        <f t="shared" si="271"/>
        <v>0</v>
      </c>
      <c r="AG216">
        <f t="shared" si="249"/>
        <v>0</v>
      </c>
      <c r="AH216">
        <f>(EW216)</f>
        <v>0</v>
      </c>
      <c r="AI216">
        <f>(EX216)</f>
        <v>0</v>
      </c>
      <c r="AJ216">
        <f t="shared" si="250"/>
        <v>0</v>
      </c>
      <c r="AK216">
        <v>60.61</v>
      </c>
      <c r="AL216">
        <v>60.61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1</v>
      </c>
      <c r="AW216">
        <v>1</v>
      </c>
      <c r="AZ216">
        <v>1</v>
      </c>
      <c r="BA216">
        <v>1</v>
      </c>
      <c r="BB216">
        <v>1</v>
      </c>
      <c r="BC216">
        <v>6.02</v>
      </c>
      <c r="BD216" t="s">
        <v>3</v>
      </c>
      <c r="BE216" t="s">
        <v>3</v>
      </c>
      <c r="BF216" t="s">
        <v>3</v>
      </c>
      <c r="BG216" t="s">
        <v>3</v>
      </c>
      <c r="BH216">
        <v>3</v>
      </c>
      <c r="BI216">
        <v>1</v>
      </c>
      <c r="BJ216" t="s">
        <v>384</v>
      </c>
      <c r="BM216">
        <v>1464</v>
      </c>
      <c r="BN216">
        <v>7156650</v>
      </c>
      <c r="BO216" t="s">
        <v>382</v>
      </c>
      <c r="BP216">
        <v>1</v>
      </c>
      <c r="BQ216">
        <v>30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3</v>
      </c>
      <c r="BZ216">
        <v>0</v>
      </c>
      <c r="CA216">
        <v>0</v>
      </c>
      <c r="CF216">
        <v>0</v>
      </c>
      <c r="CG216">
        <v>0</v>
      </c>
      <c r="CM216">
        <v>0</v>
      </c>
      <c r="CN216" t="s">
        <v>3</v>
      </c>
      <c r="CO216">
        <v>0</v>
      </c>
      <c r="CP216">
        <f t="shared" si="251"/>
        <v>38887.050000000003</v>
      </c>
      <c r="CQ216">
        <f t="shared" si="252"/>
        <v>364.87219999999996</v>
      </c>
      <c r="CR216">
        <f t="shared" si="253"/>
        <v>0</v>
      </c>
      <c r="CS216">
        <f t="shared" si="254"/>
        <v>0</v>
      </c>
      <c r="CT216">
        <f t="shared" si="255"/>
        <v>0</v>
      </c>
      <c r="CU216">
        <f t="shared" si="256"/>
        <v>0</v>
      </c>
      <c r="CV216">
        <f t="shared" si="257"/>
        <v>0</v>
      </c>
      <c r="CW216">
        <f t="shared" si="258"/>
        <v>0</v>
      </c>
      <c r="CX216">
        <f t="shared" si="259"/>
        <v>0</v>
      </c>
      <c r="CY216">
        <f t="shared" si="260"/>
        <v>0</v>
      </c>
      <c r="CZ216">
        <f t="shared" si="261"/>
        <v>0</v>
      </c>
      <c r="DC216" t="s">
        <v>3</v>
      </c>
      <c r="DD216" t="s">
        <v>3</v>
      </c>
      <c r="DE216" t="s">
        <v>3</v>
      </c>
      <c r="DF216" t="s">
        <v>3</v>
      </c>
      <c r="DG216" t="s">
        <v>3</v>
      </c>
      <c r="DH216" t="s">
        <v>3</v>
      </c>
      <c r="DI216" t="s">
        <v>3</v>
      </c>
      <c r="DJ216" t="s">
        <v>3</v>
      </c>
      <c r="DK216" t="s">
        <v>3</v>
      </c>
      <c r="DL216" t="s">
        <v>3</v>
      </c>
      <c r="DM216" t="s">
        <v>3</v>
      </c>
      <c r="DN216">
        <v>104</v>
      </c>
      <c r="DO216">
        <v>70</v>
      </c>
      <c r="DP216">
        <v>1.0469999999999999</v>
      </c>
      <c r="DQ216">
        <v>1</v>
      </c>
      <c r="DU216">
        <v>1009</v>
      </c>
      <c r="DV216" t="s">
        <v>111</v>
      </c>
      <c r="DW216" t="s">
        <v>111</v>
      </c>
      <c r="DX216">
        <v>1</v>
      </c>
      <c r="EE216">
        <v>21988816</v>
      </c>
      <c r="EF216">
        <v>30</v>
      </c>
      <c r="EG216" t="s">
        <v>22</v>
      </c>
      <c r="EH216">
        <v>0</v>
      </c>
      <c r="EI216" t="s">
        <v>3</v>
      </c>
      <c r="EJ216">
        <v>1</v>
      </c>
      <c r="EK216">
        <v>1464</v>
      </c>
      <c r="EL216" t="s">
        <v>379</v>
      </c>
      <c r="EM216" t="s">
        <v>380</v>
      </c>
      <c r="EO216" t="s">
        <v>3</v>
      </c>
      <c r="EQ216">
        <v>0</v>
      </c>
      <c r="ER216">
        <v>60.61</v>
      </c>
      <c r="ES216">
        <v>60.61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62"/>
        <v>0</v>
      </c>
      <c r="FS216">
        <v>0</v>
      </c>
      <c r="FX216">
        <v>104</v>
      </c>
      <c r="FY216">
        <v>70</v>
      </c>
      <c r="GA216" t="s">
        <v>3</v>
      </c>
      <c r="GD216">
        <v>0</v>
      </c>
      <c r="GF216">
        <v>-281848702</v>
      </c>
      <c r="GG216">
        <v>2</v>
      </c>
      <c r="GH216">
        <v>1</v>
      </c>
      <c r="GI216">
        <v>2</v>
      </c>
      <c r="GJ216">
        <v>0</v>
      </c>
      <c r="GK216">
        <f>ROUND(R216*(R12)/100,2)</f>
        <v>0</v>
      </c>
      <c r="GL216">
        <f t="shared" si="263"/>
        <v>0</v>
      </c>
      <c r="GM216">
        <f t="shared" si="264"/>
        <v>38887.050000000003</v>
      </c>
      <c r="GN216">
        <f t="shared" si="265"/>
        <v>38887.050000000003</v>
      </c>
      <c r="GO216">
        <f t="shared" si="266"/>
        <v>0</v>
      </c>
      <c r="GP216">
        <f t="shared" si="267"/>
        <v>0</v>
      </c>
      <c r="GR216">
        <v>0</v>
      </c>
      <c r="GS216">
        <v>0</v>
      </c>
      <c r="GT216">
        <v>0</v>
      </c>
      <c r="GU216" t="s">
        <v>3</v>
      </c>
      <c r="GV216">
        <f t="shared" si="268"/>
        <v>0</v>
      </c>
      <c r="GW216">
        <v>1</v>
      </c>
      <c r="GX216">
        <f t="shared" si="269"/>
        <v>0</v>
      </c>
      <c r="HA216">
        <v>0</v>
      </c>
      <c r="HB216">
        <v>0</v>
      </c>
      <c r="IK216">
        <v>0</v>
      </c>
    </row>
    <row r="217" spans="1:245" x14ac:dyDescent="0.2">
      <c r="A217">
        <v>18</v>
      </c>
      <c r="B217">
        <v>1</v>
      </c>
      <c r="E217" t="s">
        <v>385</v>
      </c>
      <c r="F217" t="s">
        <v>386</v>
      </c>
      <c r="G217" t="s">
        <v>387</v>
      </c>
      <c r="H217" t="s">
        <v>28</v>
      </c>
      <c r="I217">
        <f>I215*J217</f>
        <v>316.37292000000002</v>
      </c>
      <c r="J217">
        <v>123.4</v>
      </c>
      <c r="O217">
        <f t="shared" si="236"/>
        <v>182875.32</v>
      </c>
      <c r="P217">
        <f t="shared" si="237"/>
        <v>182875.32</v>
      </c>
      <c r="Q217">
        <f t="shared" si="238"/>
        <v>0</v>
      </c>
      <c r="R217">
        <f t="shared" si="239"/>
        <v>0</v>
      </c>
      <c r="S217">
        <f t="shared" si="240"/>
        <v>0</v>
      </c>
      <c r="T217">
        <f t="shared" si="241"/>
        <v>0</v>
      </c>
      <c r="U217">
        <f t="shared" si="242"/>
        <v>0</v>
      </c>
      <c r="V217">
        <f t="shared" si="243"/>
        <v>0</v>
      </c>
      <c r="W217">
        <f t="shared" si="244"/>
        <v>0</v>
      </c>
      <c r="X217">
        <f t="shared" si="245"/>
        <v>0</v>
      </c>
      <c r="Y217">
        <f t="shared" si="246"/>
        <v>0</v>
      </c>
      <c r="AA217">
        <v>42145827</v>
      </c>
      <c r="AB217">
        <f t="shared" si="247"/>
        <v>324.74</v>
      </c>
      <c r="AC217">
        <f>ROUND((ES217),6)</f>
        <v>324.74</v>
      </c>
      <c r="AD217">
        <f t="shared" si="271"/>
        <v>0</v>
      </c>
      <c r="AE217">
        <f t="shared" si="271"/>
        <v>0</v>
      </c>
      <c r="AF217">
        <f t="shared" si="271"/>
        <v>0</v>
      </c>
      <c r="AG217">
        <f t="shared" si="249"/>
        <v>0</v>
      </c>
      <c r="AH217">
        <f>(EW217)</f>
        <v>0</v>
      </c>
      <c r="AI217">
        <f>(EX217)</f>
        <v>0</v>
      </c>
      <c r="AJ217">
        <f t="shared" si="250"/>
        <v>0</v>
      </c>
      <c r="AK217">
        <v>324.74</v>
      </c>
      <c r="AL217">
        <v>324.74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1</v>
      </c>
      <c r="AW217">
        <v>1</v>
      </c>
      <c r="AZ217">
        <v>1</v>
      </c>
      <c r="BA217">
        <v>1</v>
      </c>
      <c r="BB217">
        <v>1</v>
      </c>
      <c r="BC217">
        <v>1.78</v>
      </c>
      <c r="BD217" t="s">
        <v>3</v>
      </c>
      <c r="BE217" t="s">
        <v>3</v>
      </c>
      <c r="BF217" t="s">
        <v>3</v>
      </c>
      <c r="BG217" t="s">
        <v>3</v>
      </c>
      <c r="BH217">
        <v>3</v>
      </c>
      <c r="BI217">
        <v>1</v>
      </c>
      <c r="BJ217" t="s">
        <v>388</v>
      </c>
      <c r="BM217">
        <v>1464</v>
      </c>
      <c r="BN217">
        <v>7156650</v>
      </c>
      <c r="BO217" t="s">
        <v>386</v>
      </c>
      <c r="BP217">
        <v>1</v>
      </c>
      <c r="BQ217">
        <v>30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0</v>
      </c>
      <c r="CA217">
        <v>0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251"/>
        <v>182875.32</v>
      </c>
      <c r="CQ217">
        <f t="shared" si="252"/>
        <v>578.03719999999998</v>
      </c>
      <c r="CR217">
        <f t="shared" si="253"/>
        <v>0</v>
      </c>
      <c r="CS217">
        <f t="shared" si="254"/>
        <v>0</v>
      </c>
      <c r="CT217">
        <f t="shared" si="255"/>
        <v>0</v>
      </c>
      <c r="CU217">
        <f t="shared" si="256"/>
        <v>0</v>
      </c>
      <c r="CV217">
        <f t="shared" si="257"/>
        <v>0</v>
      </c>
      <c r="CW217">
        <f t="shared" si="258"/>
        <v>0</v>
      </c>
      <c r="CX217">
        <f t="shared" si="259"/>
        <v>0</v>
      </c>
      <c r="CY217">
        <f t="shared" si="260"/>
        <v>0</v>
      </c>
      <c r="CZ217">
        <f t="shared" si="261"/>
        <v>0</v>
      </c>
      <c r="DC217" t="s">
        <v>3</v>
      </c>
      <c r="DD217" t="s">
        <v>3</v>
      </c>
      <c r="DE217" t="s">
        <v>3</v>
      </c>
      <c r="DF217" t="s">
        <v>3</v>
      </c>
      <c r="DG217" t="s">
        <v>3</v>
      </c>
      <c r="DH217" t="s">
        <v>3</v>
      </c>
      <c r="DI217" t="s">
        <v>3</v>
      </c>
      <c r="DJ217" t="s">
        <v>3</v>
      </c>
      <c r="DK217" t="s">
        <v>3</v>
      </c>
      <c r="DL217" t="s">
        <v>3</v>
      </c>
      <c r="DM217" t="s">
        <v>3</v>
      </c>
      <c r="DN217">
        <v>104</v>
      </c>
      <c r="DO217">
        <v>70</v>
      </c>
      <c r="DP217">
        <v>1.0469999999999999</v>
      </c>
      <c r="DQ217">
        <v>1</v>
      </c>
      <c r="DU217">
        <v>1005</v>
      </c>
      <c r="DV217" t="s">
        <v>28</v>
      </c>
      <c r="DW217" t="s">
        <v>28</v>
      </c>
      <c r="DX217">
        <v>1</v>
      </c>
      <c r="EE217">
        <v>21988816</v>
      </c>
      <c r="EF217">
        <v>30</v>
      </c>
      <c r="EG217" t="s">
        <v>22</v>
      </c>
      <c r="EH217">
        <v>0</v>
      </c>
      <c r="EI217" t="s">
        <v>3</v>
      </c>
      <c r="EJ217">
        <v>1</v>
      </c>
      <c r="EK217">
        <v>1464</v>
      </c>
      <c r="EL217" t="s">
        <v>379</v>
      </c>
      <c r="EM217" t="s">
        <v>380</v>
      </c>
      <c r="EO217" t="s">
        <v>3</v>
      </c>
      <c r="EQ217">
        <v>0</v>
      </c>
      <c r="ER217">
        <v>324.74</v>
      </c>
      <c r="ES217">
        <v>324.74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62"/>
        <v>0</v>
      </c>
      <c r="FS217">
        <v>0</v>
      </c>
      <c r="FX217">
        <v>104</v>
      </c>
      <c r="FY217">
        <v>70</v>
      </c>
      <c r="GA217" t="s">
        <v>3</v>
      </c>
      <c r="GD217">
        <v>0</v>
      </c>
      <c r="GF217">
        <v>-774822614</v>
      </c>
      <c r="GG217">
        <v>2</v>
      </c>
      <c r="GH217">
        <v>1</v>
      </c>
      <c r="GI217">
        <v>2</v>
      </c>
      <c r="GJ217">
        <v>0</v>
      </c>
      <c r="GK217">
        <f>ROUND(R217*(R12)/100,2)</f>
        <v>0</v>
      </c>
      <c r="GL217">
        <f t="shared" si="263"/>
        <v>0</v>
      </c>
      <c r="GM217">
        <f t="shared" si="264"/>
        <v>182875.32</v>
      </c>
      <c r="GN217">
        <f t="shared" si="265"/>
        <v>182875.32</v>
      </c>
      <c r="GO217">
        <f t="shared" si="266"/>
        <v>0</v>
      </c>
      <c r="GP217">
        <f t="shared" si="267"/>
        <v>0</v>
      </c>
      <c r="GR217">
        <v>0</v>
      </c>
      <c r="GS217">
        <v>0</v>
      </c>
      <c r="GT217">
        <v>0</v>
      </c>
      <c r="GU217" t="s">
        <v>3</v>
      </c>
      <c r="GV217">
        <f t="shared" si="268"/>
        <v>0</v>
      </c>
      <c r="GW217">
        <v>1</v>
      </c>
      <c r="GX217">
        <f t="shared" si="269"/>
        <v>0</v>
      </c>
      <c r="HA217">
        <v>0</v>
      </c>
      <c r="HB217">
        <v>0</v>
      </c>
      <c r="IK217">
        <v>0</v>
      </c>
    </row>
    <row r="218" spans="1:245" x14ac:dyDescent="0.2">
      <c r="A218">
        <v>19</v>
      </c>
      <c r="B218">
        <v>1</v>
      </c>
      <c r="F218" t="s">
        <v>3</v>
      </c>
      <c r="G218" t="s">
        <v>389</v>
      </c>
      <c r="H218" t="s">
        <v>3</v>
      </c>
      <c r="AA218">
        <v>1</v>
      </c>
      <c r="IK218">
        <v>0</v>
      </c>
    </row>
    <row r="219" spans="1:245" x14ac:dyDescent="0.2">
      <c r="A219">
        <v>17</v>
      </c>
      <c r="B219">
        <v>1</v>
      </c>
      <c r="E219" t="s">
        <v>390</v>
      </c>
      <c r="F219" t="s">
        <v>214</v>
      </c>
      <c r="G219" t="s">
        <v>215</v>
      </c>
      <c r="H219" t="s">
        <v>216</v>
      </c>
      <c r="I219">
        <v>0.98399999999999999</v>
      </c>
      <c r="J219">
        <v>0</v>
      </c>
      <c r="O219">
        <f t="shared" ref="O219:O236" si="272">ROUND(CP219,2)</f>
        <v>1939.49</v>
      </c>
      <c r="P219">
        <f t="shared" ref="P219:P236" si="273">ROUND(CQ219*I219,2)</f>
        <v>664.81</v>
      </c>
      <c r="Q219">
        <f t="shared" ref="Q219:Q236" si="274">ROUND(CR219*I219,2)</f>
        <v>389.06</v>
      </c>
      <c r="R219">
        <f t="shared" ref="R219:R236" si="275">ROUND(CS219*I219,2)</f>
        <v>11.07</v>
      </c>
      <c r="S219">
        <f t="shared" ref="S219:S236" si="276">ROUND(CT219*I219,2)</f>
        <v>885.62</v>
      </c>
      <c r="T219">
        <f t="shared" ref="T219:T236" si="277">ROUND(CU219*I219,2)</f>
        <v>0</v>
      </c>
      <c r="U219">
        <f t="shared" ref="U219:U236" si="278">CV219*I219</f>
        <v>4.5377159999999996</v>
      </c>
      <c r="V219">
        <f t="shared" ref="V219:V236" si="279">CW219*I219</f>
        <v>0</v>
      </c>
      <c r="W219">
        <f t="shared" ref="W219:W236" si="280">ROUND(CX219*I219,2)</f>
        <v>0</v>
      </c>
      <c r="X219">
        <f t="shared" ref="X219:X236" si="281">ROUND(CY219,2)</f>
        <v>797.06</v>
      </c>
      <c r="Y219">
        <f t="shared" ref="Y219:Y236" si="282">ROUND(CZ219,2)</f>
        <v>389.67</v>
      </c>
      <c r="AA219">
        <v>42145827</v>
      </c>
      <c r="AB219">
        <f t="shared" ref="AB219:AB236" si="283">ROUND((AC219+AD219+AF219),6)</f>
        <v>209.77099999999999</v>
      </c>
      <c r="AC219">
        <f t="shared" ref="AC219:AC225" si="284">ROUND((ES219),6)</f>
        <v>115.49</v>
      </c>
      <c r="AD219">
        <f>ROUND(((ET219*1.25)),6)</f>
        <v>45.762500000000003</v>
      </c>
      <c r="AE219">
        <f>ROUND(((EU219*1.25)),6)</f>
        <v>11.25</v>
      </c>
      <c r="AF219">
        <f>ROUND(((EV219*1.15)),6)</f>
        <v>48.518500000000003</v>
      </c>
      <c r="AG219">
        <f t="shared" ref="AG219:AG236" si="285">ROUND((AP219),6)</f>
        <v>0</v>
      </c>
      <c r="AH219">
        <f>((EW219*1.15))</f>
        <v>4.6114999999999995</v>
      </c>
      <c r="AI219">
        <f>((EX219*1.25))</f>
        <v>0</v>
      </c>
      <c r="AJ219">
        <f t="shared" ref="AJ219:AJ236" si="286">ROUND((AS219),6)</f>
        <v>0</v>
      </c>
      <c r="AK219">
        <v>194.29</v>
      </c>
      <c r="AL219">
        <v>115.49</v>
      </c>
      <c r="AM219">
        <v>36.61</v>
      </c>
      <c r="AN219">
        <v>9</v>
      </c>
      <c r="AO219">
        <v>42.19</v>
      </c>
      <c r="AP219">
        <v>0</v>
      </c>
      <c r="AQ219">
        <v>4.01</v>
      </c>
      <c r="AR219">
        <v>0</v>
      </c>
      <c r="AS219">
        <v>0</v>
      </c>
      <c r="AT219">
        <v>90</v>
      </c>
      <c r="AU219">
        <v>44</v>
      </c>
      <c r="AV219">
        <v>1</v>
      </c>
      <c r="AW219">
        <v>1</v>
      </c>
      <c r="AZ219">
        <v>1</v>
      </c>
      <c r="BA219">
        <v>18.55</v>
      </c>
      <c r="BB219">
        <v>8.64</v>
      </c>
      <c r="BC219">
        <v>5.85</v>
      </c>
      <c r="BD219" t="s">
        <v>3</v>
      </c>
      <c r="BE219" t="s">
        <v>3</v>
      </c>
      <c r="BF219" t="s">
        <v>3</v>
      </c>
      <c r="BG219" t="s">
        <v>3</v>
      </c>
      <c r="BH219">
        <v>0</v>
      </c>
      <c r="BI219">
        <v>1</v>
      </c>
      <c r="BJ219" t="s">
        <v>217</v>
      </c>
      <c r="BM219">
        <v>89</v>
      </c>
      <c r="BN219">
        <v>7156650</v>
      </c>
      <c r="BO219" t="s">
        <v>214</v>
      </c>
      <c r="BP219">
        <v>1</v>
      </c>
      <c r="BQ219">
        <v>30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90</v>
      </c>
      <c r="CA219">
        <v>44</v>
      </c>
      <c r="CF219">
        <v>0</v>
      </c>
      <c r="CG219">
        <v>0</v>
      </c>
      <c r="CM219">
        <v>0</v>
      </c>
      <c r="CN219" t="s">
        <v>3</v>
      </c>
      <c r="CO219">
        <v>0</v>
      </c>
      <c r="CP219">
        <f t="shared" ref="CP219:CP236" si="287">(P219+Q219+S219)</f>
        <v>1939.4899999999998</v>
      </c>
      <c r="CQ219">
        <f t="shared" ref="CQ219:CQ236" si="288">(AC219*BC219*AW219)</f>
        <v>675.61649999999997</v>
      </c>
      <c r="CR219">
        <f t="shared" ref="CR219:CR236" si="289">(AD219*BB219*AV219)</f>
        <v>395.38800000000003</v>
      </c>
      <c r="CS219">
        <f t="shared" ref="CS219:CS236" si="290">(AE219*BS219*AV219)</f>
        <v>11.25</v>
      </c>
      <c r="CT219">
        <f t="shared" ref="CT219:CT236" si="291">(AF219*BA219*AV219)</f>
        <v>900.01817500000004</v>
      </c>
      <c r="CU219">
        <f t="shared" ref="CU219:CU236" si="292">AG219</f>
        <v>0</v>
      </c>
      <c r="CV219">
        <f t="shared" ref="CV219:CV236" si="293">(AH219*AV219)</f>
        <v>4.6114999999999995</v>
      </c>
      <c r="CW219">
        <f t="shared" ref="CW219:CW236" si="294">AI219</f>
        <v>0</v>
      </c>
      <c r="CX219">
        <f t="shared" ref="CX219:CX236" si="295">AJ219</f>
        <v>0</v>
      </c>
      <c r="CY219">
        <f t="shared" ref="CY219:CY236" si="296">S219*(BZ219/100)</f>
        <v>797.05799999999999</v>
      </c>
      <c r="CZ219">
        <f t="shared" ref="CZ219:CZ236" si="297">S219*(CA219/100)</f>
        <v>389.6728</v>
      </c>
      <c r="DC219" t="s">
        <v>3</v>
      </c>
      <c r="DD219" t="s">
        <v>3</v>
      </c>
      <c r="DE219" t="s">
        <v>11</v>
      </c>
      <c r="DF219" t="s">
        <v>11</v>
      </c>
      <c r="DG219" t="s">
        <v>12</v>
      </c>
      <c r="DH219" t="s">
        <v>3</v>
      </c>
      <c r="DI219" t="s">
        <v>12</v>
      </c>
      <c r="DJ219" t="s">
        <v>11</v>
      </c>
      <c r="DK219" t="s">
        <v>3</v>
      </c>
      <c r="DL219" t="s">
        <v>3</v>
      </c>
      <c r="DM219" t="s">
        <v>3</v>
      </c>
      <c r="DN219">
        <v>104</v>
      </c>
      <c r="DO219">
        <v>70</v>
      </c>
      <c r="DP219">
        <v>1.0469999999999999</v>
      </c>
      <c r="DQ219">
        <v>1</v>
      </c>
      <c r="DU219">
        <v>1013</v>
      </c>
      <c r="DV219" t="s">
        <v>216</v>
      </c>
      <c r="DW219" t="s">
        <v>216</v>
      </c>
      <c r="DX219">
        <v>1</v>
      </c>
      <c r="EE219">
        <v>21987441</v>
      </c>
      <c r="EF219">
        <v>30</v>
      </c>
      <c r="EG219" t="s">
        <v>22</v>
      </c>
      <c r="EH219">
        <v>0</v>
      </c>
      <c r="EI219" t="s">
        <v>3</v>
      </c>
      <c r="EJ219">
        <v>1</v>
      </c>
      <c r="EK219">
        <v>89</v>
      </c>
      <c r="EL219" t="s">
        <v>218</v>
      </c>
      <c r="EM219" t="s">
        <v>219</v>
      </c>
      <c r="EO219" t="s">
        <v>3</v>
      </c>
      <c r="EQ219">
        <v>131072</v>
      </c>
      <c r="ER219">
        <v>194.29</v>
      </c>
      <c r="ES219">
        <v>115.49</v>
      </c>
      <c r="ET219">
        <v>36.61</v>
      </c>
      <c r="EU219">
        <v>9</v>
      </c>
      <c r="EV219">
        <v>42.19</v>
      </c>
      <c r="EW219">
        <v>4.01</v>
      </c>
      <c r="EX219">
        <v>0</v>
      </c>
      <c r="EY219">
        <v>0</v>
      </c>
      <c r="FQ219">
        <v>0</v>
      </c>
      <c r="FR219">
        <f t="shared" ref="FR219:FR236" si="298">ROUND(IF(AND(BH219=3,BI219=3),P219,0),2)</f>
        <v>0</v>
      </c>
      <c r="FS219">
        <v>0</v>
      </c>
      <c r="FX219">
        <v>104</v>
      </c>
      <c r="FY219">
        <v>70</v>
      </c>
      <c r="GA219" t="s">
        <v>3</v>
      </c>
      <c r="GD219">
        <v>0</v>
      </c>
      <c r="GF219">
        <v>1619046502</v>
      </c>
      <c r="GG219">
        <v>2</v>
      </c>
      <c r="GH219">
        <v>1</v>
      </c>
      <c r="GI219">
        <v>2</v>
      </c>
      <c r="GJ219">
        <v>0</v>
      </c>
      <c r="GK219">
        <f>ROUND(R219*(R12)/100,2)</f>
        <v>18.489999999999998</v>
      </c>
      <c r="GL219">
        <f t="shared" ref="GL219:GL236" si="299">ROUND(IF(AND(BH219=3,BI219=3,FS219&lt;&gt;0),P219,0),2)</f>
        <v>0</v>
      </c>
      <c r="GM219">
        <f t="shared" ref="GM219:GM236" si="300">ROUND(O219+X219+Y219+GK219,2)+GX219</f>
        <v>3144.71</v>
      </c>
      <c r="GN219">
        <f t="shared" ref="GN219:GN236" si="301">IF(OR(BI219=0,BI219=1),ROUND(O219+X219+Y219+GK219,2),0)</f>
        <v>3144.71</v>
      </c>
      <c r="GO219">
        <f t="shared" ref="GO219:GO236" si="302">IF(BI219=2,ROUND(O219+X219+Y219+GK219,2),0)</f>
        <v>0</v>
      </c>
      <c r="GP219">
        <f t="shared" ref="GP219:GP236" si="303">IF(BI219=4,ROUND(O219+X219+Y219+GK219,2)+GX219,0)</f>
        <v>0</v>
      </c>
      <c r="GR219">
        <v>0</v>
      </c>
      <c r="GS219">
        <v>0</v>
      </c>
      <c r="GT219">
        <v>0</v>
      </c>
      <c r="GU219" t="s">
        <v>3</v>
      </c>
      <c r="GV219">
        <f t="shared" ref="GV219:GV236" si="304">ROUND(GT219,6)</f>
        <v>0</v>
      </c>
      <c r="GW219">
        <v>1</v>
      </c>
      <c r="GX219">
        <f t="shared" ref="GX219:GX236" si="305">ROUND(GV219*GW219*I219,2)</f>
        <v>0</v>
      </c>
      <c r="HA219">
        <v>0</v>
      </c>
      <c r="HB219">
        <v>0</v>
      </c>
      <c r="IK219">
        <v>0</v>
      </c>
    </row>
    <row r="220" spans="1:245" x14ac:dyDescent="0.2">
      <c r="A220">
        <v>17</v>
      </c>
      <c r="B220">
        <v>1</v>
      </c>
      <c r="E220" t="s">
        <v>391</v>
      </c>
      <c r="F220" t="s">
        <v>221</v>
      </c>
      <c r="G220" t="s">
        <v>222</v>
      </c>
      <c r="H220" t="s">
        <v>216</v>
      </c>
      <c r="I220">
        <v>2.214</v>
      </c>
      <c r="J220">
        <v>0</v>
      </c>
      <c r="O220">
        <f t="shared" si="272"/>
        <v>18378.73</v>
      </c>
      <c r="P220">
        <f t="shared" si="273"/>
        <v>5162.09</v>
      </c>
      <c r="Q220">
        <f t="shared" si="274"/>
        <v>1101.6300000000001</v>
      </c>
      <c r="R220">
        <f t="shared" si="275"/>
        <v>27.4</v>
      </c>
      <c r="S220">
        <f t="shared" si="276"/>
        <v>12115.01</v>
      </c>
      <c r="T220">
        <f t="shared" si="277"/>
        <v>0</v>
      </c>
      <c r="U220">
        <f t="shared" si="278"/>
        <v>51.02384399999999</v>
      </c>
      <c r="V220">
        <f t="shared" si="279"/>
        <v>0</v>
      </c>
      <c r="W220">
        <f t="shared" si="280"/>
        <v>0</v>
      </c>
      <c r="X220">
        <f t="shared" si="281"/>
        <v>9328.56</v>
      </c>
      <c r="Y220">
        <f t="shared" si="282"/>
        <v>5330.6</v>
      </c>
      <c r="AA220">
        <v>42145827</v>
      </c>
      <c r="AB220">
        <f t="shared" si="283"/>
        <v>993.91399999999999</v>
      </c>
      <c r="AC220">
        <f t="shared" si="284"/>
        <v>637.04</v>
      </c>
      <c r="AD220">
        <f>ROUND(((ET220*1.25)),6)</f>
        <v>61.887500000000003</v>
      </c>
      <c r="AE220">
        <f>ROUND(((EU220*1.25)),6)</f>
        <v>12.375</v>
      </c>
      <c r="AF220">
        <f>ROUND(((EV220*1.15)),6)</f>
        <v>294.98649999999998</v>
      </c>
      <c r="AG220">
        <f t="shared" si="285"/>
        <v>0</v>
      </c>
      <c r="AH220">
        <f>((EW220*1.15))</f>
        <v>23.045999999999996</v>
      </c>
      <c r="AI220">
        <f>((EX220*1.25))</f>
        <v>0</v>
      </c>
      <c r="AJ220">
        <f t="shared" si="286"/>
        <v>0</v>
      </c>
      <c r="AK220">
        <v>943.06</v>
      </c>
      <c r="AL220">
        <v>637.04</v>
      </c>
      <c r="AM220">
        <v>49.51</v>
      </c>
      <c r="AN220">
        <v>9.9</v>
      </c>
      <c r="AO220">
        <v>256.51</v>
      </c>
      <c r="AP220">
        <v>0</v>
      </c>
      <c r="AQ220">
        <v>20.04</v>
      </c>
      <c r="AR220">
        <v>0</v>
      </c>
      <c r="AS220">
        <v>0</v>
      </c>
      <c r="AT220">
        <v>77</v>
      </c>
      <c r="AU220">
        <v>44</v>
      </c>
      <c r="AV220">
        <v>1</v>
      </c>
      <c r="AW220">
        <v>1</v>
      </c>
      <c r="AZ220">
        <v>1</v>
      </c>
      <c r="BA220">
        <v>18.55</v>
      </c>
      <c r="BB220">
        <v>8.0399999999999991</v>
      </c>
      <c r="BC220">
        <v>3.66</v>
      </c>
      <c r="BD220" t="s">
        <v>3</v>
      </c>
      <c r="BE220" t="s">
        <v>3</v>
      </c>
      <c r="BF220" t="s">
        <v>3</v>
      </c>
      <c r="BG220" t="s">
        <v>3</v>
      </c>
      <c r="BH220">
        <v>0</v>
      </c>
      <c r="BI220">
        <v>1</v>
      </c>
      <c r="BJ220" t="s">
        <v>223</v>
      </c>
      <c r="BM220">
        <v>143</v>
      </c>
      <c r="BN220">
        <v>7156650</v>
      </c>
      <c r="BO220" t="s">
        <v>221</v>
      </c>
      <c r="BP220">
        <v>1</v>
      </c>
      <c r="BQ220">
        <v>30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3</v>
      </c>
      <c r="BZ220">
        <v>77</v>
      </c>
      <c r="CA220">
        <v>44</v>
      </c>
      <c r="CF220">
        <v>0</v>
      </c>
      <c r="CG220">
        <v>0</v>
      </c>
      <c r="CM220">
        <v>0</v>
      </c>
      <c r="CN220" t="s">
        <v>3</v>
      </c>
      <c r="CO220">
        <v>0</v>
      </c>
      <c r="CP220">
        <f t="shared" si="287"/>
        <v>18378.73</v>
      </c>
      <c r="CQ220">
        <f t="shared" si="288"/>
        <v>2331.5664000000002</v>
      </c>
      <c r="CR220">
        <f t="shared" si="289"/>
        <v>497.57549999999998</v>
      </c>
      <c r="CS220">
        <f t="shared" si="290"/>
        <v>12.375</v>
      </c>
      <c r="CT220">
        <f t="shared" si="291"/>
        <v>5471.9995749999998</v>
      </c>
      <c r="CU220">
        <f t="shared" si="292"/>
        <v>0</v>
      </c>
      <c r="CV220">
        <f t="shared" si="293"/>
        <v>23.045999999999996</v>
      </c>
      <c r="CW220">
        <f t="shared" si="294"/>
        <v>0</v>
      </c>
      <c r="CX220">
        <f t="shared" si="295"/>
        <v>0</v>
      </c>
      <c r="CY220">
        <f t="shared" si="296"/>
        <v>9328.5577000000012</v>
      </c>
      <c r="CZ220">
        <f t="shared" si="297"/>
        <v>5330.6044000000002</v>
      </c>
      <c r="DC220" t="s">
        <v>3</v>
      </c>
      <c r="DD220" t="s">
        <v>3</v>
      </c>
      <c r="DE220" t="s">
        <v>11</v>
      </c>
      <c r="DF220" t="s">
        <v>11</v>
      </c>
      <c r="DG220" t="s">
        <v>12</v>
      </c>
      <c r="DH220" t="s">
        <v>3</v>
      </c>
      <c r="DI220" t="s">
        <v>12</v>
      </c>
      <c r="DJ220" t="s">
        <v>11</v>
      </c>
      <c r="DK220" t="s">
        <v>3</v>
      </c>
      <c r="DL220" t="s">
        <v>3</v>
      </c>
      <c r="DM220" t="s">
        <v>3</v>
      </c>
      <c r="DN220">
        <v>91</v>
      </c>
      <c r="DO220">
        <v>70</v>
      </c>
      <c r="DP220">
        <v>1.0469999999999999</v>
      </c>
      <c r="DQ220">
        <v>1.0189999999999999</v>
      </c>
      <c r="DU220">
        <v>1013</v>
      </c>
      <c r="DV220" t="s">
        <v>216</v>
      </c>
      <c r="DW220" t="s">
        <v>216</v>
      </c>
      <c r="DX220">
        <v>1</v>
      </c>
      <c r="EE220">
        <v>21987495</v>
      </c>
      <c r="EF220">
        <v>30</v>
      </c>
      <c r="EG220" t="s">
        <v>22</v>
      </c>
      <c r="EH220">
        <v>0</v>
      </c>
      <c r="EI220" t="s">
        <v>3</v>
      </c>
      <c r="EJ220">
        <v>1</v>
      </c>
      <c r="EK220">
        <v>143</v>
      </c>
      <c r="EL220" t="s">
        <v>224</v>
      </c>
      <c r="EM220" t="s">
        <v>225</v>
      </c>
      <c r="EO220" t="s">
        <v>3</v>
      </c>
      <c r="EQ220">
        <v>131072</v>
      </c>
      <c r="ER220">
        <v>943.06</v>
      </c>
      <c r="ES220">
        <v>637.04</v>
      </c>
      <c r="ET220">
        <v>49.51</v>
      </c>
      <c r="EU220">
        <v>9.9</v>
      </c>
      <c r="EV220">
        <v>256.51</v>
      </c>
      <c r="EW220">
        <v>20.04</v>
      </c>
      <c r="EX220">
        <v>0</v>
      </c>
      <c r="EY220">
        <v>0</v>
      </c>
      <c r="FQ220">
        <v>0</v>
      </c>
      <c r="FR220">
        <f t="shared" si="298"/>
        <v>0</v>
      </c>
      <c r="FS220">
        <v>0</v>
      </c>
      <c r="FX220">
        <v>91</v>
      </c>
      <c r="FY220">
        <v>70</v>
      </c>
      <c r="GA220" t="s">
        <v>3</v>
      </c>
      <c r="GD220">
        <v>0</v>
      </c>
      <c r="GF220">
        <v>274874889</v>
      </c>
      <c r="GG220">
        <v>2</v>
      </c>
      <c r="GH220">
        <v>1</v>
      </c>
      <c r="GI220">
        <v>2</v>
      </c>
      <c r="GJ220">
        <v>0</v>
      </c>
      <c r="GK220">
        <f>ROUND(R220*(R12)/100,2)</f>
        <v>45.76</v>
      </c>
      <c r="GL220">
        <f t="shared" si="299"/>
        <v>0</v>
      </c>
      <c r="GM220">
        <f t="shared" si="300"/>
        <v>33083.65</v>
      </c>
      <c r="GN220">
        <f t="shared" si="301"/>
        <v>33083.65</v>
      </c>
      <c r="GO220">
        <f t="shared" si="302"/>
        <v>0</v>
      </c>
      <c r="GP220">
        <f t="shared" si="303"/>
        <v>0</v>
      </c>
      <c r="GR220">
        <v>0</v>
      </c>
      <c r="GS220">
        <v>0</v>
      </c>
      <c r="GT220">
        <v>0</v>
      </c>
      <c r="GU220" t="s">
        <v>3</v>
      </c>
      <c r="GV220">
        <f t="shared" si="304"/>
        <v>0</v>
      </c>
      <c r="GW220">
        <v>1</v>
      </c>
      <c r="GX220">
        <f t="shared" si="305"/>
        <v>0</v>
      </c>
      <c r="HA220">
        <v>0</v>
      </c>
      <c r="HB220">
        <v>0</v>
      </c>
      <c r="IK220">
        <v>0</v>
      </c>
    </row>
    <row r="221" spans="1:245" x14ac:dyDescent="0.2">
      <c r="A221">
        <v>18</v>
      </c>
      <c r="B221">
        <v>1</v>
      </c>
      <c r="E221" t="s">
        <v>392</v>
      </c>
      <c r="F221" t="s">
        <v>227</v>
      </c>
      <c r="G221" t="s">
        <v>228</v>
      </c>
      <c r="H221" t="s">
        <v>123</v>
      </c>
      <c r="I221">
        <f>I220*J221</f>
        <v>2.14758</v>
      </c>
      <c r="J221">
        <v>0.97000000000000008</v>
      </c>
      <c r="O221">
        <f t="shared" si="272"/>
        <v>8543.9500000000007</v>
      </c>
      <c r="P221">
        <f t="shared" si="273"/>
        <v>8543.9500000000007</v>
      </c>
      <c r="Q221">
        <f t="shared" si="274"/>
        <v>0</v>
      </c>
      <c r="R221">
        <f t="shared" si="275"/>
        <v>0</v>
      </c>
      <c r="S221">
        <f t="shared" si="276"/>
        <v>0</v>
      </c>
      <c r="T221">
        <f t="shared" si="277"/>
        <v>0</v>
      </c>
      <c r="U221">
        <f t="shared" si="278"/>
        <v>0</v>
      </c>
      <c r="V221">
        <f t="shared" si="279"/>
        <v>0</v>
      </c>
      <c r="W221">
        <f t="shared" si="280"/>
        <v>0</v>
      </c>
      <c r="X221">
        <f t="shared" si="281"/>
        <v>0</v>
      </c>
      <c r="Y221">
        <f t="shared" si="282"/>
        <v>0</v>
      </c>
      <c r="AA221">
        <v>42145827</v>
      </c>
      <c r="AB221">
        <f t="shared" si="283"/>
        <v>1247.1500000000001</v>
      </c>
      <c r="AC221">
        <f t="shared" si="284"/>
        <v>1247.1500000000001</v>
      </c>
      <c r="AD221">
        <f>ROUND((ET221),6)</f>
        <v>0</v>
      </c>
      <c r="AE221">
        <f>ROUND((EU221),6)</f>
        <v>0</v>
      </c>
      <c r="AF221">
        <f>ROUND((EV221),6)</f>
        <v>0</v>
      </c>
      <c r="AG221">
        <f t="shared" si="285"/>
        <v>0</v>
      </c>
      <c r="AH221">
        <f>(EW221)</f>
        <v>0</v>
      </c>
      <c r="AI221">
        <f>(EX221)</f>
        <v>0</v>
      </c>
      <c r="AJ221">
        <f t="shared" si="286"/>
        <v>0</v>
      </c>
      <c r="AK221">
        <v>1247.1500000000001</v>
      </c>
      <c r="AL221">
        <v>1247.1500000000001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1</v>
      </c>
      <c r="AW221">
        <v>1</v>
      </c>
      <c r="AZ221">
        <v>1</v>
      </c>
      <c r="BA221">
        <v>1</v>
      </c>
      <c r="BB221">
        <v>1</v>
      </c>
      <c r="BC221">
        <v>3.19</v>
      </c>
      <c r="BD221" t="s">
        <v>3</v>
      </c>
      <c r="BE221" t="s">
        <v>3</v>
      </c>
      <c r="BF221" t="s">
        <v>3</v>
      </c>
      <c r="BG221" t="s">
        <v>3</v>
      </c>
      <c r="BH221">
        <v>3</v>
      </c>
      <c r="BI221">
        <v>1</v>
      </c>
      <c r="BJ221" t="s">
        <v>229</v>
      </c>
      <c r="BM221">
        <v>143</v>
      </c>
      <c r="BN221">
        <v>7156650</v>
      </c>
      <c r="BO221" t="s">
        <v>227</v>
      </c>
      <c r="BP221">
        <v>1</v>
      </c>
      <c r="BQ221">
        <v>30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0</v>
      </c>
      <c r="CA221">
        <v>0</v>
      </c>
      <c r="CF221">
        <v>0</v>
      </c>
      <c r="CG221">
        <v>0</v>
      </c>
      <c r="CM221">
        <v>0</v>
      </c>
      <c r="CN221" t="s">
        <v>3</v>
      </c>
      <c r="CO221">
        <v>0</v>
      </c>
      <c r="CP221">
        <f t="shared" si="287"/>
        <v>8543.9500000000007</v>
      </c>
      <c r="CQ221">
        <f t="shared" si="288"/>
        <v>3978.4085</v>
      </c>
      <c r="CR221">
        <f t="shared" si="289"/>
        <v>0</v>
      </c>
      <c r="CS221">
        <f t="shared" si="290"/>
        <v>0</v>
      </c>
      <c r="CT221">
        <f t="shared" si="291"/>
        <v>0</v>
      </c>
      <c r="CU221">
        <f t="shared" si="292"/>
        <v>0</v>
      </c>
      <c r="CV221">
        <f t="shared" si="293"/>
        <v>0</v>
      </c>
      <c r="CW221">
        <f t="shared" si="294"/>
        <v>0</v>
      </c>
      <c r="CX221">
        <f t="shared" si="295"/>
        <v>0</v>
      </c>
      <c r="CY221">
        <f t="shared" si="296"/>
        <v>0</v>
      </c>
      <c r="CZ221">
        <f t="shared" si="297"/>
        <v>0</v>
      </c>
      <c r="DC221" t="s">
        <v>3</v>
      </c>
      <c r="DD221" t="s">
        <v>3</v>
      </c>
      <c r="DE221" t="s">
        <v>3</v>
      </c>
      <c r="DF221" t="s">
        <v>3</v>
      </c>
      <c r="DG221" t="s">
        <v>3</v>
      </c>
      <c r="DH221" t="s">
        <v>3</v>
      </c>
      <c r="DI221" t="s">
        <v>3</v>
      </c>
      <c r="DJ221" t="s">
        <v>3</v>
      </c>
      <c r="DK221" t="s">
        <v>3</v>
      </c>
      <c r="DL221" t="s">
        <v>3</v>
      </c>
      <c r="DM221" t="s">
        <v>3</v>
      </c>
      <c r="DN221">
        <v>91</v>
      </c>
      <c r="DO221">
        <v>70</v>
      </c>
      <c r="DP221">
        <v>1.0469999999999999</v>
      </c>
      <c r="DQ221">
        <v>1.0189999999999999</v>
      </c>
      <c r="DU221">
        <v>1007</v>
      </c>
      <c r="DV221" t="s">
        <v>123</v>
      </c>
      <c r="DW221" t="s">
        <v>123</v>
      </c>
      <c r="DX221">
        <v>1</v>
      </c>
      <c r="EE221">
        <v>21987495</v>
      </c>
      <c r="EF221">
        <v>30</v>
      </c>
      <c r="EG221" t="s">
        <v>22</v>
      </c>
      <c r="EH221">
        <v>0</v>
      </c>
      <c r="EI221" t="s">
        <v>3</v>
      </c>
      <c r="EJ221">
        <v>1</v>
      </c>
      <c r="EK221">
        <v>143</v>
      </c>
      <c r="EL221" t="s">
        <v>224</v>
      </c>
      <c r="EM221" t="s">
        <v>225</v>
      </c>
      <c r="EO221" t="s">
        <v>3</v>
      </c>
      <c r="EQ221">
        <v>0</v>
      </c>
      <c r="ER221">
        <v>1247.1500000000001</v>
      </c>
      <c r="ES221">
        <v>1247.1500000000001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298"/>
        <v>0</v>
      </c>
      <c r="FS221">
        <v>0</v>
      </c>
      <c r="FX221">
        <v>91</v>
      </c>
      <c r="FY221">
        <v>70</v>
      </c>
      <c r="GA221" t="s">
        <v>3</v>
      </c>
      <c r="GD221">
        <v>0</v>
      </c>
      <c r="GF221">
        <v>595229486</v>
      </c>
      <c r="GG221">
        <v>2</v>
      </c>
      <c r="GH221">
        <v>1</v>
      </c>
      <c r="GI221">
        <v>2</v>
      </c>
      <c r="GJ221">
        <v>0</v>
      </c>
      <c r="GK221">
        <f>ROUND(R221*(R12)/100,2)</f>
        <v>0</v>
      </c>
      <c r="GL221">
        <f t="shared" si="299"/>
        <v>0</v>
      </c>
      <c r="GM221">
        <f t="shared" si="300"/>
        <v>8543.9500000000007</v>
      </c>
      <c r="GN221">
        <f t="shared" si="301"/>
        <v>8543.9500000000007</v>
      </c>
      <c r="GO221">
        <f t="shared" si="302"/>
        <v>0</v>
      </c>
      <c r="GP221">
        <f t="shared" si="303"/>
        <v>0</v>
      </c>
      <c r="GR221">
        <v>0</v>
      </c>
      <c r="GS221">
        <v>0</v>
      </c>
      <c r="GT221">
        <v>0</v>
      </c>
      <c r="GU221" t="s">
        <v>3</v>
      </c>
      <c r="GV221">
        <f t="shared" si="304"/>
        <v>0</v>
      </c>
      <c r="GW221">
        <v>1</v>
      </c>
      <c r="GX221">
        <f t="shared" si="305"/>
        <v>0</v>
      </c>
      <c r="HA221">
        <v>0</v>
      </c>
      <c r="HB221">
        <v>0</v>
      </c>
      <c r="IK221">
        <v>0</v>
      </c>
    </row>
    <row r="222" spans="1:245" x14ac:dyDescent="0.2">
      <c r="A222">
        <v>17</v>
      </c>
      <c r="B222">
        <v>1</v>
      </c>
      <c r="E222" t="s">
        <v>393</v>
      </c>
      <c r="F222" t="s">
        <v>231</v>
      </c>
      <c r="G222" t="s">
        <v>232</v>
      </c>
      <c r="H222" t="s">
        <v>20</v>
      </c>
      <c r="I222">
        <v>0.246</v>
      </c>
      <c r="J222">
        <v>0</v>
      </c>
      <c r="O222">
        <f t="shared" si="272"/>
        <v>204.46</v>
      </c>
      <c r="P222">
        <f t="shared" si="273"/>
        <v>0</v>
      </c>
      <c r="Q222">
        <f t="shared" si="274"/>
        <v>2.2599999999999998</v>
      </c>
      <c r="R222">
        <f t="shared" si="275"/>
        <v>0.06</v>
      </c>
      <c r="S222">
        <f t="shared" si="276"/>
        <v>202.2</v>
      </c>
      <c r="T222">
        <f t="shared" si="277"/>
        <v>0</v>
      </c>
      <c r="U222">
        <f t="shared" si="278"/>
        <v>0.9760049999999999</v>
      </c>
      <c r="V222">
        <f t="shared" si="279"/>
        <v>0</v>
      </c>
      <c r="W222">
        <f t="shared" si="280"/>
        <v>0</v>
      </c>
      <c r="X222">
        <f t="shared" si="281"/>
        <v>181.98</v>
      </c>
      <c r="Y222">
        <f t="shared" si="282"/>
        <v>88.97</v>
      </c>
      <c r="AA222">
        <v>42145827</v>
      </c>
      <c r="AB222">
        <f t="shared" si="283"/>
        <v>45.459499999999998</v>
      </c>
      <c r="AC222">
        <f t="shared" si="284"/>
        <v>0</v>
      </c>
      <c r="AD222">
        <f>ROUND(((ET222*1.25)),6)</f>
        <v>1.1499999999999999</v>
      </c>
      <c r="AE222">
        <f>ROUND(((EU222*1.25)),6)</f>
        <v>0.22500000000000001</v>
      </c>
      <c r="AF222">
        <f>ROUND(((EV222*1.15)),6)</f>
        <v>44.3095</v>
      </c>
      <c r="AG222">
        <f t="shared" si="285"/>
        <v>0</v>
      </c>
      <c r="AH222">
        <f>((EW222*1.15))</f>
        <v>3.9674999999999998</v>
      </c>
      <c r="AI222">
        <f>((EX222*1.25))</f>
        <v>0</v>
      </c>
      <c r="AJ222">
        <f t="shared" si="286"/>
        <v>0</v>
      </c>
      <c r="AK222">
        <v>39.450000000000003</v>
      </c>
      <c r="AL222">
        <v>0</v>
      </c>
      <c r="AM222">
        <v>0.92</v>
      </c>
      <c r="AN222">
        <v>0.18</v>
      </c>
      <c r="AO222">
        <v>38.53</v>
      </c>
      <c r="AP222">
        <v>0</v>
      </c>
      <c r="AQ222">
        <v>3.45</v>
      </c>
      <c r="AR222">
        <v>0</v>
      </c>
      <c r="AS222">
        <v>0</v>
      </c>
      <c r="AT222">
        <v>90</v>
      </c>
      <c r="AU222">
        <v>44</v>
      </c>
      <c r="AV222">
        <v>1</v>
      </c>
      <c r="AW222">
        <v>1</v>
      </c>
      <c r="AZ222">
        <v>1</v>
      </c>
      <c r="BA222">
        <v>18.55</v>
      </c>
      <c r="BB222">
        <v>7.98</v>
      </c>
      <c r="BC222">
        <v>1</v>
      </c>
      <c r="BD222" t="s">
        <v>3</v>
      </c>
      <c r="BE222" t="s">
        <v>3</v>
      </c>
      <c r="BF222" t="s">
        <v>3</v>
      </c>
      <c r="BG222" t="s">
        <v>3</v>
      </c>
      <c r="BH222">
        <v>0</v>
      </c>
      <c r="BI222">
        <v>1</v>
      </c>
      <c r="BJ222" t="s">
        <v>233</v>
      </c>
      <c r="BM222">
        <v>93</v>
      </c>
      <c r="BN222">
        <v>7156650</v>
      </c>
      <c r="BO222" t="s">
        <v>231</v>
      </c>
      <c r="BP222">
        <v>1</v>
      </c>
      <c r="BQ222">
        <v>30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90</v>
      </c>
      <c r="CA222">
        <v>44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 t="shared" si="287"/>
        <v>204.45999999999998</v>
      </c>
      <c r="CQ222">
        <f t="shared" si="288"/>
        <v>0</v>
      </c>
      <c r="CR222">
        <f t="shared" si="289"/>
        <v>9.1769999999999996</v>
      </c>
      <c r="CS222">
        <f t="shared" si="290"/>
        <v>0.22500000000000001</v>
      </c>
      <c r="CT222">
        <f t="shared" si="291"/>
        <v>821.94122500000003</v>
      </c>
      <c r="CU222">
        <f t="shared" si="292"/>
        <v>0</v>
      </c>
      <c r="CV222">
        <f t="shared" si="293"/>
        <v>3.9674999999999998</v>
      </c>
      <c r="CW222">
        <f t="shared" si="294"/>
        <v>0</v>
      </c>
      <c r="CX222">
        <f t="shared" si="295"/>
        <v>0</v>
      </c>
      <c r="CY222">
        <f t="shared" si="296"/>
        <v>181.98</v>
      </c>
      <c r="CZ222">
        <f t="shared" si="297"/>
        <v>88.967999999999989</v>
      </c>
      <c r="DC222" t="s">
        <v>3</v>
      </c>
      <c r="DD222" t="s">
        <v>3</v>
      </c>
      <c r="DE222" t="s">
        <v>11</v>
      </c>
      <c r="DF222" t="s">
        <v>11</v>
      </c>
      <c r="DG222" t="s">
        <v>12</v>
      </c>
      <c r="DH222" t="s">
        <v>3</v>
      </c>
      <c r="DI222" t="s">
        <v>12</v>
      </c>
      <c r="DJ222" t="s">
        <v>11</v>
      </c>
      <c r="DK222" t="s">
        <v>3</v>
      </c>
      <c r="DL222" t="s">
        <v>3</v>
      </c>
      <c r="DM222" t="s">
        <v>3</v>
      </c>
      <c r="DN222">
        <v>104</v>
      </c>
      <c r="DO222">
        <v>70</v>
      </c>
      <c r="DP222">
        <v>1.0469999999999999</v>
      </c>
      <c r="DQ222">
        <v>1</v>
      </c>
      <c r="DU222">
        <v>1005</v>
      </c>
      <c r="DV222" t="s">
        <v>20</v>
      </c>
      <c r="DW222" t="s">
        <v>20</v>
      </c>
      <c r="DX222">
        <v>100</v>
      </c>
      <c r="EE222">
        <v>21987445</v>
      </c>
      <c r="EF222">
        <v>30</v>
      </c>
      <c r="EG222" t="s">
        <v>22</v>
      </c>
      <c r="EH222">
        <v>0</v>
      </c>
      <c r="EI222" t="s">
        <v>3</v>
      </c>
      <c r="EJ222">
        <v>1</v>
      </c>
      <c r="EK222">
        <v>93</v>
      </c>
      <c r="EL222" t="s">
        <v>234</v>
      </c>
      <c r="EM222" t="s">
        <v>235</v>
      </c>
      <c r="EO222" t="s">
        <v>3</v>
      </c>
      <c r="EQ222">
        <v>131072</v>
      </c>
      <c r="ER222">
        <v>39.450000000000003</v>
      </c>
      <c r="ES222">
        <v>0</v>
      </c>
      <c r="ET222">
        <v>0.92</v>
      </c>
      <c r="EU222">
        <v>0.18</v>
      </c>
      <c r="EV222">
        <v>38.53</v>
      </c>
      <c r="EW222">
        <v>3.45</v>
      </c>
      <c r="EX222">
        <v>0</v>
      </c>
      <c r="EY222">
        <v>0</v>
      </c>
      <c r="FQ222">
        <v>0</v>
      </c>
      <c r="FR222">
        <f t="shared" si="298"/>
        <v>0</v>
      </c>
      <c r="FS222">
        <v>0</v>
      </c>
      <c r="FX222">
        <v>104</v>
      </c>
      <c r="FY222">
        <v>70</v>
      </c>
      <c r="GA222" t="s">
        <v>3</v>
      </c>
      <c r="GD222">
        <v>0</v>
      </c>
      <c r="GF222">
        <v>785482693</v>
      </c>
      <c r="GG222">
        <v>2</v>
      </c>
      <c r="GH222">
        <v>1</v>
      </c>
      <c r="GI222">
        <v>2</v>
      </c>
      <c r="GJ222">
        <v>0</v>
      </c>
      <c r="GK222">
        <f>ROUND(R222*(R12)/100,2)</f>
        <v>0.1</v>
      </c>
      <c r="GL222">
        <f t="shared" si="299"/>
        <v>0</v>
      </c>
      <c r="GM222">
        <f t="shared" si="300"/>
        <v>475.51</v>
      </c>
      <c r="GN222">
        <f t="shared" si="301"/>
        <v>475.51</v>
      </c>
      <c r="GO222">
        <f t="shared" si="302"/>
        <v>0</v>
      </c>
      <c r="GP222">
        <f t="shared" si="303"/>
        <v>0</v>
      </c>
      <c r="GR222">
        <v>0</v>
      </c>
      <c r="GS222">
        <v>0</v>
      </c>
      <c r="GT222">
        <v>0</v>
      </c>
      <c r="GU222" t="s">
        <v>3</v>
      </c>
      <c r="GV222">
        <f t="shared" si="304"/>
        <v>0</v>
      </c>
      <c r="GW222">
        <v>1</v>
      </c>
      <c r="GX222">
        <f t="shared" si="305"/>
        <v>0</v>
      </c>
      <c r="HA222">
        <v>0</v>
      </c>
      <c r="HB222">
        <v>0</v>
      </c>
      <c r="IK222">
        <v>0</v>
      </c>
    </row>
    <row r="223" spans="1:245" x14ac:dyDescent="0.2">
      <c r="A223">
        <v>18</v>
      </c>
      <c r="B223">
        <v>1</v>
      </c>
      <c r="E223" t="s">
        <v>394</v>
      </c>
      <c r="F223" t="s">
        <v>237</v>
      </c>
      <c r="G223" t="s">
        <v>238</v>
      </c>
      <c r="H223" t="s">
        <v>28</v>
      </c>
      <c r="I223">
        <f>I222*J223</f>
        <v>30.110399999999998</v>
      </c>
      <c r="J223">
        <v>122.39999999999999</v>
      </c>
      <c r="O223">
        <f t="shared" si="272"/>
        <v>227.66</v>
      </c>
      <c r="P223">
        <f t="shared" si="273"/>
        <v>227.66</v>
      </c>
      <c r="Q223">
        <f t="shared" si="274"/>
        <v>0</v>
      </c>
      <c r="R223">
        <f t="shared" si="275"/>
        <v>0</v>
      </c>
      <c r="S223">
        <f t="shared" si="276"/>
        <v>0</v>
      </c>
      <c r="T223">
        <f t="shared" si="277"/>
        <v>0</v>
      </c>
      <c r="U223">
        <f t="shared" si="278"/>
        <v>0</v>
      </c>
      <c r="V223">
        <f t="shared" si="279"/>
        <v>0</v>
      </c>
      <c r="W223">
        <f t="shared" si="280"/>
        <v>0</v>
      </c>
      <c r="X223">
        <f t="shared" si="281"/>
        <v>0</v>
      </c>
      <c r="Y223">
        <f t="shared" si="282"/>
        <v>0</v>
      </c>
      <c r="AA223">
        <v>42145827</v>
      </c>
      <c r="AB223">
        <f t="shared" si="283"/>
        <v>8.1300000000000008</v>
      </c>
      <c r="AC223">
        <f t="shared" si="284"/>
        <v>8.1300000000000008</v>
      </c>
      <c r="AD223">
        <f>ROUND((ET223),6)</f>
        <v>0</v>
      </c>
      <c r="AE223">
        <f>ROUND((EU223),6)</f>
        <v>0</v>
      </c>
      <c r="AF223">
        <f>ROUND((EV223),6)</f>
        <v>0</v>
      </c>
      <c r="AG223">
        <f t="shared" si="285"/>
        <v>0</v>
      </c>
      <c r="AH223">
        <f>(EW223)</f>
        <v>0</v>
      </c>
      <c r="AI223">
        <f>(EX223)</f>
        <v>0</v>
      </c>
      <c r="AJ223">
        <f t="shared" si="286"/>
        <v>0</v>
      </c>
      <c r="AK223">
        <v>8.1300000000000008</v>
      </c>
      <c r="AL223">
        <v>8.1300000000000008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</v>
      </c>
      <c r="AW223">
        <v>1</v>
      </c>
      <c r="AZ223">
        <v>1</v>
      </c>
      <c r="BA223">
        <v>1</v>
      </c>
      <c r="BB223">
        <v>1</v>
      </c>
      <c r="BC223">
        <v>0.93</v>
      </c>
      <c r="BD223" t="s">
        <v>3</v>
      </c>
      <c r="BE223" t="s">
        <v>3</v>
      </c>
      <c r="BF223" t="s">
        <v>3</v>
      </c>
      <c r="BG223" t="s">
        <v>3</v>
      </c>
      <c r="BH223">
        <v>3</v>
      </c>
      <c r="BI223">
        <v>1</v>
      </c>
      <c r="BJ223" t="s">
        <v>239</v>
      </c>
      <c r="BM223">
        <v>93</v>
      </c>
      <c r="BN223">
        <v>7156650</v>
      </c>
      <c r="BO223" t="s">
        <v>237</v>
      </c>
      <c r="BP223">
        <v>1</v>
      </c>
      <c r="BQ223">
        <v>30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0</v>
      </c>
      <c r="CA223">
        <v>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si="287"/>
        <v>227.66</v>
      </c>
      <c r="CQ223">
        <f t="shared" si="288"/>
        <v>7.5609000000000011</v>
      </c>
      <c r="CR223">
        <f t="shared" si="289"/>
        <v>0</v>
      </c>
      <c r="CS223">
        <f t="shared" si="290"/>
        <v>0</v>
      </c>
      <c r="CT223">
        <f t="shared" si="291"/>
        <v>0</v>
      </c>
      <c r="CU223">
        <f t="shared" si="292"/>
        <v>0</v>
      </c>
      <c r="CV223">
        <f t="shared" si="293"/>
        <v>0</v>
      </c>
      <c r="CW223">
        <f t="shared" si="294"/>
        <v>0</v>
      </c>
      <c r="CX223">
        <f t="shared" si="295"/>
        <v>0</v>
      </c>
      <c r="CY223">
        <f t="shared" si="296"/>
        <v>0</v>
      </c>
      <c r="CZ223">
        <f t="shared" si="297"/>
        <v>0</v>
      </c>
      <c r="DC223" t="s">
        <v>3</v>
      </c>
      <c r="DD223" t="s">
        <v>3</v>
      </c>
      <c r="DE223" t="s">
        <v>3</v>
      </c>
      <c r="DF223" t="s">
        <v>3</v>
      </c>
      <c r="DG223" t="s">
        <v>3</v>
      </c>
      <c r="DH223" t="s">
        <v>3</v>
      </c>
      <c r="DI223" t="s">
        <v>3</v>
      </c>
      <c r="DJ223" t="s">
        <v>3</v>
      </c>
      <c r="DK223" t="s">
        <v>3</v>
      </c>
      <c r="DL223" t="s">
        <v>3</v>
      </c>
      <c r="DM223" t="s">
        <v>3</v>
      </c>
      <c r="DN223">
        <v>104</v>
      </c>
      <c r="DO223">
        <v>70</v>
      </c>
      <c r="DP223">
        <v>1.0469999999999999</v>
      </c>
      <c r="DQ223">
        <v>1</v>
      </c>
      <c r="DU223">
        <v>1005</v>
      </c>
      <c r="DV223" t="s">
        <v>28</v>
      </c>
      <c r="DW223" t="s">
        <v>28</v>
      </c>
      <c r="DX223">
        <v>1</v>
      </c>
      <c r="EE223">
        <v>21987445</v>
      </c>
      <c r="EF223">
        <v>30</v>
      </c>
      <c r="EG223" t="s">
        <v>22</v>
      </c>
      <c r="EH223">
        <v>0</v>
      </c>
      <c r="EI223" t="s">
        <v>3</v>
      </c>
      <c r="EJ223">
        <v>1</v>
      </c>
      <c r="EK223">
        <v>93</v>
      </c>
      <c r="EL223" t="s">
        <v>234</v>
      </c>
      <c r="EM223" t="s">
        <v>235</v>
      </c>
      <c r="EO223" t="s">
        <v>3</v>
      </c>
      <c r="EQ223">
        <v>0</v>
      </c>
      <c r="ER223">
        <v>8.1300000000000008</v>
      </c>
      <c r="ES223">
        <v>8.1300000000000008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98"/>
        <v>0</v>
      </c>
      <c r="FS223">
        <v>0</v>
      </c>
      <c r="FX223">
        <v>104</v>
      </c>
      <c r="FY223">
        <v>70</v>
      </c>
      <c r="GA223" t="s">
        <v>3</v>
      </c>
      <c r="GD223">
        <v>0</v>
      </c>
      <c r="GF223">
        <v>-1207143317</v>
      </c>
      <c r="GG223">
        <v>2</v>
      </c>
      <c r="GH223">
        <v>1</v>
      </c>
      <c r="GI223">
        <v>2</v>
      </c>
      <c r="GJ223">
        <v>0</v>
      </c>
      <c r="GK223">
        <f>ROUND(R223*(R12)/100,2)</f>
        <v>0</v>
      </c>
      <c r="GL223">
        <f t="shared" si="299"/>
        <v>0</v>
      </c>
      <c r="GM223">
        <f t="shared" si="300"/>
        <v>227.66</v>
      </c>
      <c r="GN223">
        <f t="shared" si="301"/>
        <v>227.66</v>
      </c>
      <c r="GO223">
        <f t="shared" si="302"/>
        <v>0</v>
      </c>
      <c r="GP223">
        <f t="shared" si="303"/>
        <v>0</v>
      </c>
      <c r="GR223">
        <v>0</v>
      </c>
      <c r="GS223">
        <v>0</v>
      </c>
      <c r="GT223">
        <v>0</v>
      </c>
      <c r="GU223" t="s">
        <v>3</v>
      </c>
      <c r="GV223">
        <f t="shared" si="304"/>
        <v>0</v>
      </c>
      <c r="GW223">
        <v>1</v>
      </c>
      <c r="GX223">
        <f t="shared" si="305"/>
        <v>0</v>
      </c>
      <c r="HA223">
        <v>0</v>
      </c>
      <c r="HB223">
        <v>0</v>
      </c>
      <c r="IK223">
        <v>0</v>
      </c>
    </row>
    <row r="224" spans="1:245" x14ac:dyDescent="0.2">
      <c r="A224">
        <v>17</v>
      </c>
      <c r="B224">
        <v>1</v>
      </c>
      <c r="E224" t="s">
        <v>395</v>
      </c>
      <c r="F224" t="s">
        <v>243</v>
      </c>
      <c r="G224" t="s">
        <v>244</v>
      </c>
      <c r="H224" t="s">
        <v>245</v>
      </c>
      <c r="I224">
        <v>0.246</v>
      </c>
      <c r="J224">
        <v>0</v>
      </c>
      <c r="O224">
        <f t="shared" si="272"/>
        <v>1305.5</v>
      </c>
      <c r="P224">
        <f t="shared" si="273"/>
        <v>25.82</v>
      </c>
      <c r="Q224">
        <f t="shared" si="274"/>
        <v>5.15</v>
      </c>
      <c r="R224">
        <f t="shared" si="275"/>
        <v>0.1</v>
      </c>
      <c r="S224">
        <f t="shared" si="276"/>
        <v>1274.53</v>
      </c>
      <c r="T224">
        <f t="shared" si="277"/>
        <v>0</v>
      </c>
      <c r="U224">
        <f t="shared" si="278"/>
        <v>6.6000569999999987</v>
      </c>
      <c r="V224">
        <f t="shared" si="279"/>
        <v>0</v>
      </c>
      <c r="W224">
        <f t="shared" si="280"/>
        <v>0</v>
      </c>
      <c r="X224">
        <f t="shared" si="281"/>
        <v>1147.08</v>
      </c>
      <c r="Y224">
        <f t="shared" si="282"/>
        <v>560.79</v>
      </c>
      <c r="AA224">
        <v>42145827</v>
      </c>
      <c r="AB224">
        <f t="shared" si="283"/>
        <v>319.78800000000001</v>
      </c>
      <c r="AC224">
        <f t="shared" si="284"/>
        <v>24.75</v>
      </c>
      <c r="AD224">
        <f>ROUND(((ET224*1.25)),6)</f>
        <v>15.737500000000001</v>
      </c>
      <c r="AE224">
        <f>ROUND(((EU224*1.25)),6)</f>
        <v>0.38750000000000001</v>
      </c>
      <c r="AF224">
        <f>ROUND(((EV224*1.15)),6)</f>
        <v>279.3005</v>
      </c>
      <c r="AG224">
        <f t="shared" si="285"/>
        <v>0</v>
      </c>
      <c r="AH224">
        <f>((EW224*1.15))</f>
        <v>26.829499999999996</v>
      </c>
      <c r="AI224">
        <f>((EX224*1.25))</f>
        <v>0</v>
      </c>
      <c r="AJ224">
        <f t="shared" si="286"/>
        <v>0</v>
      </c>
      <c r="AK224">
        <v>280.20999999999998</v>
      </c>
      <c r="AL224">
        <v>24.75</v>
      </c>
      <c r="AM224">
        <v>12.59</v>
      </c>
      <c r="AN224">
        <v>0.31</v>
      </c>
      <c r="AO224">
        <v>242.87</v>
      </c>
      <c r="AP224">
        <v>0</v>
      </c>
      <c r="AQ224">
        <v>23.33</v>
      </c>
      <c r="AR224">
        <v>0</v>
      </c>
      <c r="AS224">
        <v>0</v>
      </c>
      <c r="AT224">
        <v>90</v>
      </c>
      <c r="AU224">
        <v>44</v>
      </c>
      <c r="AV224">
        <v>1</v>
      </c>
      <c r="AW224">
        <v>1</v>
      </c>
      <c r="AZ224">
        <v>1</v>
      </c>
      <c r="BA224">
        <v>18.55</v>
      </c>
      <c r="BB224">
        <v>1.33</v>
      </c>
      <c r="BC224">
        <v>4.24</v>
      </c>
      <c r="BD224" t="s">
        <v>3</v>
      </c>
      <c r="BE224" t="s">
        <v>3</v>
      </c>
      <c r="BF224" t="s">
        <v>3</v>
      </c>
      <c r="BG224" t="s">
        <v>3</v>
      </c>
      <c r="BH224">
        <v>0</v>
      </c>
      <c r="BI224">
        <v>1</v>
      </c>
      <c r="BJ224" t="s">
        <v>246</v>
      </c>
      <c r="BM224">
        <v>89</v>
      </c>
      <c r="BN224">
        <v>7156650</v>
      </c>
      <c r="BO224" t="s">
        <v>243</v>
      </c>
      <c r="BP224">
        <v>1</v>
      </c>
      <c r="BQ224">
        <v>30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90</v>
      </c>
      <c r="CA224">
        <v>44</v>
      </c>
      <c r="CF224">
        <v>0</v>
      </c>
      <c r="CG224">
        <v>0</v>
      </c>
      <c r="CM224">
        <v>0</v>
      </c>
      <c r="CN224" t="s">
        <v>3</v>
      </c>
      <c r="CO224">
        <v>0</v>
      </c>
      <c r="CP224">
        <f t="shared" si="287"/>
        <v>1305.5</v>
      </c>
      <c r="CQ224">
        <f t="shared" si="288"/>
        <v>104.94000000000001</v>
      </c>
      <c r="CR224">
        <f t="shared" si="289"/>
        <v>20.930875</v>
      </c>
      <c r="CS224">
        <f t="shared" si="290"/>
        <v>0.38750000000000001</v>
      </c>
      <c r="CT224">
        <f t="shared" si="291"/>
        <v>5181.0242749999998</v>
      </c>
      <c r="CU224">
        <f t="shared" si="292"/>
        <v>0</v>
      </c>
      <c r="CV224">
        <f t="shared" si="293"/>
        <v>26.829499999999996</v>
      </c>
      <c r="CW224">
        <f t="shared" si="294"/>
        <v>0</v>
      </c>
      <c r="CX224">
        <f t="shared" si="295"/>
        <v>0</v>
      </c>
      <c r="CY224">
        <f t="shared" si="296"/>
        <v>1147.077</v>
      </c>
      <c r="CZ224">
        <f t="shared" si="297"/>
        <v>560.79319999999996</v>
      </c>
      <c r="DC224" t="s">
        <v>3</v>
      </c>
      <c r="DD224" t="s">
        <v>3</v>
      </c>
      <c r="DE224" t="s">
        <v>11</v>
      </c>
      <c r="DF224" t="s">
        <v>11</v>
      </c>
      <c r="DG224" t="s">
        <v>12</v>
      </c>
      <c r="DH224" t="s">
        <v>3</v>
      </c>
      <c r="DI224" t="s">
        <v>12</v>
      </c>
      <c r="DJ224" t="s">
        <v>11</v>
      </c>
      <c r="DK224" t="s">
        <v>3</v>
      </c>
      <c r="DL224" t="s">
        <v>3</v>
      </c>
      <c r="DM224" t="s">
        <v>3</v>
      </c>
      <c r="DN224">
        <v>104</v>
      </c>
      <c r="DO224">
        <v>70</v>
      </c>
      <c r="DP224">
        <v>1.0469999999999999</v>
      </c>
      <c r="DQ224">
        <v>1</v>
      </c>
      <c r="DU224">
        <v>1013</v>
      </c>
      <c r="DV224" t="s">
        <v>245</v>
      </c>
      <c r="DW224" t="s">
        <v>245</v>
      </c>
      <c r="DX224">
        <v>1</v>
      </c>
      <c r="EE224">
        <v>21987441</v>
      </c>
      <c r="EF224">
        <v>30</v>
      </c>
      <c r="EG224" t="s">
        <v>22</v>
      </c>
      <c r="EH224">
        <v>0</v>
      </c>
      <c r="EI224" t="s">
        <v>3</v>
      </c>
      <c r="EJ224">
        <v>1</v>
      </c>
      <c r="EK224">
        <v>89</v>
      </c>
      <c r="EL224" t="s">
        <v>218</v>
      </c>
      <c r="EM224" t="s">
        <v>219</v>
      </c>
      <c r="EO224" t="s">
        <v>3</v>
      </c>
      <c r="EQ224">
        <v>131072</v>
      </c>
      <c r="ER224">
        <v>280.20999999999998</v>
      </c>
      <c r="ES224">
        <v>24.75</v>
      </c>
      <c r="ET224">
        <v>12.59</v>
      </c>
      <c r="EU224">
        <v>0.31</v>
      </c>
      <c r="EV224">
        <v>242.87</v>
      </c>
      <c r="EW224">
        <v>23.33</v>
      </c>
      <c r="EX224">
        <v>0</v>
      </c>
      <c r="EY224">
        <v>0</v>
      </c>
      <c r="FQ224">
        <v>0</v>
      </c>
      <c r="FR224">
        <f t="shared" si="298"/>
        <v>0</v>
      </c>
      <c r="FS224">
        <v>0</v>
      </c>
      <c r="FX224">
        <v>104</v>
      </c>
      <c r="FY224">
        <v>70</v>
      </c>
      <c r="GA224" t="s">
        <v>3</v>
      </c>
      <c r="GD224">
        <v>0</v>
      </c>
      <c r="GF224">
        <v>-816984196</v>
      </c>
      <c r="GG224">
        <v>2</v>
      </c>
      <c r="GH224">
        <v>1</v>
      </c>
      <c r="GI224">
        <v>2</v>
      </c>
      <c r="GJ224">
        <v>0</v>
      </c>
      <c r="GK224">
        <f>ROUND(R224*(R12)/100,2)</f>
        <v>0.17</v>
      </c>
      <c r="GL224">
        <f t="shared" si="299"/>
        <v>0</v>
      </c>
      <c r="GM224">
        <f t="shared" si="300"/>
        <v>3013.54</v>
      </c>
      <c r="GN224">
        <f t="shared" si="301"/>
        <v>3013.54</v>
      </c>
      <c r="GO224">
        <f t="shared" si="302"/>
        <v>0</v>
      </c>
      <c r="GP224">
        <f t="shared" si="303"/>
        <v>0</v>
      </c>
      <c r="GR224">
        <v>0</v>
      </c>
      <c r="GS224">
        <v>0</v>
      </c>
      <c r="GT224">
        <v>0</v>
      </c>
      <c r="GU224" t="s">
        <v>3</v>
      </c>
      <c r="GV224">
        <f t="shared" si="304"/>
        <v>0</v>
      </c>
      <c r="GW224">
        <v>1</v>
      </c>
      <c r="GX224">
        <f t="shared" si="305"/>
        <v>0</v>
      </c>
      <c r="HA224">
        <v>0</v>
      </c>
      <c r="HB224">
        <v>0</v>
      </c>
      <c r="IK224">
        <v>0</v>
      </c>
    </row>
    <row r="225" spans="1:245" x14ac:dyDescent="0.2">
      <c r="A225">
        <v>18</v>
      </c>
      <c r="B225">
        <v>1</v>
      </c>
      <c r="E225" t="s">
        <v>396</v>
      </c>
      <c r="F225" t="s">
        <v>130</v>
      </c>
      <c r="G225" t="s">
        <v>131</v>
      </c>
      <c r="H225" t="s">
        <v>123</v>
      </c>
      <c r="I225">
        <f>I224*J225</f>
        <v>0.50183999999999995</v>
      </c>
      <c r="J225">
        <v>2.04</v>
      </c>
      <c r="O225">
        <f t="shared" si="272"/>
        <v>1571.96</v>
      </c>
      <c r="P225">
        <f t="shared" si="273"/>
        <v>1571.96</v>
      </c>
      <c r="Q225">
        <f t="shared" si="274"/>
        <v>0</v>
      </c>
      <c r="R225">
        <f t="shared" si="275"/>
        <v>0</v>
      </c>
      <c r="S225">
        <f t="shared" si="276"/>
        <v>0</v>
      </c>
      <c r="T225">
        <f t="shared" si="277"/>
        <v>0</v>
      </c>
      <c r="U225">
        <f t="shared" si="278"/>
        <v>0</v>
      </c>
      <c r="V225">
        <f t="shared" si="279"/>
        <v>0</v>
      </c>
      <c r="W225">
        <f t="shared" si="280"/>
        <v>0</v>
      </c>
      <c r="X225">
        <f t="shared" si="281"/>
        <v>0</v>
      </c>
      <c r="Y225">
        <f t="shared" si="282"/>
        <v>0</v>
      </c>
      <c r="AA225">
        <v>42145827</v>
      </c>
      <c r="AB225">
        <f t="shared" si="283"/>
        <v>478.96</v>
      </c>
      <c r="AC225">
        <f t="shared" si="284"/>
        <v>478.96</v>
      </c>
      <c r="AD225">
        <f>ROUND((ET225),6)</f>
        <v>0</v>
      </c>
      <c r="AE225">
        <f>ROUND((EU225),6)</f>
        <v>0</v>
      </c>
      <c r="AF225">
        <f>ROUND((EV225),6)</f>
        <v>0</v>
      </c>
      <c r="AG225">
        <f t="shared" si="285"/>
        <v>0</v>
      </c>
      <c r="AH225">
        <f>(EW225)</f>
        <v>0</v>
      </c>
      <c r="AI225">
        <f>(EX225)</f>
        <v>0</v>
      </c>
      <c r="AJ225">
        <f t="shared" si="286"/>
        <v>0</v>
      </c>
      <c r="AK225">
        <v>478.96</v>
      </c>
      <c r="AL225">
        <v>478.96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1</v>
      </c>
      <c r="AW225">
        <v>1</v>
      </c>
      <c r="AZ225">
        <v>1</v>
      </c>
      <c r="BA225">
        <v>1</v>
      </c>
      <c r="BB225">
        <v>1</v>
      </c>
      <c r="BC225">
        <v>6.54</v>
      </c>
      <c r="BD225" t="s">
        <v>3</v>
      </c>
      <c r="BE225" t="s">
        <v>3</v>
      </c>
      <c r="BF225" t="s">
        <v>3</v>
      </c>
      <c r="BG225" t="s">
        <v>3</v>
      </c>
      <c r="BH225">
        <v>3</v>
      </c>
      <c r="BI225">
        <v>1</v>
      </c>
      <c r="BJ225" t="s">
        <v>132</v>
      </c>
      <c r="BM225">
        <v>89</v>
      </c>
      <c r="BN225">
        <v>7156650</v>
      </c>
      <c r="BO225" t="s">
        <v>130</v>
      </c>
      <c r="BP225">
        <v>1</v>
      </c>
      <c r="BQ225">
        <v>30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0</v>
      </c>
      <c r="CA225">
        <v>0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287"/>
        <v>1571.96</v>
      </c>
      <c r="CQ225">
        <f t="shared" si="288"/>
        <v>3132.3984</v>
      </c>
      <c r="CR225">
        <f t="shared" si="289"/>
        <v>0</v>
      </c>
      <c r="CS225">
        <f t="shared" si="290"/>
        <v>0</v>
      </c>
      <c r="CT225">
        <f t="shared" si="291"/>
        <v>0</v>
      </c>
      <c r="CU225">
        <f t="shared" si="292"/>
        <v>0</v>
      </c>
      <c r="CV225">
        <f t="shared" si="293"/>
        <v>0</v>
      </c>
      <c r="CW225">
        <f t="shared" si="294"/>
        <v>0</v>
      </c>
      <c r="CX225">
        <f t="shared" si="295"/>
        <v>0</v>
      </c>
      <c r="CY225">
        <f t="shared" si="296"/>
        <v>0</v>
      </c>
      <c r="CZ225">
        <f t="shared" si="297"/>
        <v>0</v>
      </c>
      <c r="DC225" t="s">
        <v>3</v>
      </c>
      <c r="DD225" t="s">
        <v>3</v>
      </c>
      <c r="DE225" t="s">
        <v>3</v>
      </c>
      <c r="DF225" t="s">
        <v>3</v>
      </c>
      <c r="DG225" t="s">
        <v>3</v>
      </c>
      <c r="DH225" t="s">
        <v>3</v>
      </c>
      <c r="DI225" t="s">
        <v>3</v>
      </c>
      <c r="DJ225" t="s">
        <v>3</v>
      </c>
      <c r="DK225" t="s">
        <v>3</v>
      </c>
      <c r="DL225" t="s">
        <v>3</v>
      </c>
      <c r="DM225" t="s">
        <v>3</v>
      </c>
      <c r="DN225">
        <v>104</v>
      </c>
      <c r="DO225">
        <v>70</v>
      </c>
      <c r="DP225">
        <v>1.0469999999999999</v>
      </c>
      <c r="DQ225">
        <v>1</v>
      </c>
      <c r="DU225">
        <v>1007</v>
      </c>
      <c r="DV225" t="s">
        <v>123</v>
      </c>
      <c r="DW225" t="s">
        <v>123</v>
      </c>
      <c r="DX225">
        <v>1</v>
      </c>
      <c r="EE225">
        <v>21987441</v>
      </c>
      <c r="EF225">
        <v>30</v>
      </c>
      <c r="EG225" t="s">
        <v>22</v>
      </c>
      <c r="EH225">
        <v>0</v>
      </c>
      <c r="EI225" t="s">
        <v>3</v>
      </c>
      <c r="EJ225">
        <v>1</v>
      </c>
      <c r="EK225">
        <v>89</v>
      </c>
      <c r="EL225" t="s">
        <v>218</v>
      </c>
      <c r="EM225" t="s">
        <v>219</v>
      </c>
      <c r="EO225" t="s">
        <v>3</v>
      </c>
      <c r="EQ225">
        <v>0</v>
      </c>
      <c r="ER225">
        <v>478.96</v>
      </c>
      <c r="ES225">
        <v>478.96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298"/>
        <v>0</v>
      </c>
      <c r="FS225">
        <v>0</v>
      </c>
      <c r="FX225">
        <v>104</v>
      </c>
      <c r="FY225">
        <v>70</v>
      </c>
      <c r="GA225" t="s">
        <v>3</v>
      </c>
      <c r="GD225">
        <v>0</v>
      </c>
      <c r="GF225">
        <v>-1161195218</v>
      </c>
      <c r="GG225">
        <v>2</v>
      </c>
      <c r="GH225">
        <v>1</v>
      </c>
      <c r="GI225">
        <v>2</v>
      </c>
      <c r="GJ225">
        <v>0</v>
      </c>
      <c r="GK225">
        <f>ROUND(R225*(R12)/100,2)</f>
        <v>0</v>
      </c>
      <c r="GL225">
        <f t="shared" si="299"/>
        <v>0</v>
      </c>
      <c r="GM225">
        <f t="shared" si="300"/>
        <v>1571.96</v>
      </c>
      <c r="GN225">
        <f t="shared" si="301"/>
        <v>1571.96</v>
      </c>
      <c r="GO225">
        <f t="shared" si="302"/>
        <v>0</v>
      </c>
      <c r="GP225">
        <f t="shared" si="303"/>
        <v>0</v>
      </c>
      <c r="GR225">
        <v>0</v>
      </c>
      <c r="GS225">
        <v>0</v>
      </c>
      <c r="GT225">
        <v>0</v>
      </c>
      <c r="GU225" t="s">
        <v>3</v>
      </c>
      <c r="GV225">
        <f t="shared" si="304"/>
        <v>0</v>
      </c>
      <c r="GW225">
        <v>1</v>
      </c>
      <c r="GX225">
        <f t="shared" si="305"/>
        <v>0</v>
      </c>
      <c r="HA225">
        <v>0</v>
      </c>
      <c r="HB225">
        <v>0</v>
      </c>
      <c r="IK225">
        <v>0</v>
      </c>
    </row>
    <row r="226" spans="1:245" x14ac:dyDescent="0.2">
      <c r="A226">
        <v>17</v>
      </c>
      <c r="B226">
        <v>1</v>
      </c>
      <c r="E226" t="s">
        <v>397</v>
      </c>
      <c r="F226" t="s">
        <v>249</v>
      </c>
      <c r="G226" t="s">
        <v>250</v>
      </c>
      <c r="H226" t="s">
        <v>245</v>
      </c>
      <c r="I226">
        <v>0.246</v>
      </c>
      <c r="J226">
        <v>0</v>
      </c>
      <c r="O226">
        <f t="shared" si="272"/>
        <v>99.73</v>
      </c>
      <c r="P226">
        <f t="shared" si="273"/>
        <v>0</v>
      </c>
      <c r="Q226">
        <f t="shared" si="274"/>
        <v>5.27</v>
      </c>
      <c r="R226">
        <f t="shared" si="275"/>
        <v>0.1</v>
      </c>
      <c r="S226">
        <f t="shared" si="276"/>
        <v>94.46</v>
      </c>
      <c r="T226">
        <f t="shared" si="277"/>
        <v>0</v>
      </c>
      <c r="U226">
        <f t="shared" si="278"/>
        <v>0.49790400000000001</v>
      </c>
      <c r="V226">
        <f t="shared" si="279"/>
        <v>0</v>
      </c>
      <c r="W226">
        <f t="shared" si="280"/>
        <v>0</v>
      </c>
      <c r="X226">
        <f t="shared" si="281"/>
        <v>85.01</v>
      </c>
      <c r="Y226">
        <f t="shared" si="282"/>
        <v>41.56</v>
      </c>
      <c r="AA226">
        <v>42145827</v>
      </c>
      <c r="AB226">
        <f t="shared" si="283"/>
        <v>36.799999999999997</v>
      </c>
      <c r="AC226">
        <f>ROUND(((ES226*4)),6)</f>
        <v>0</v>
      </c>
      <c r="AD226">
        <f>ROUND((((ET226*1.25)*4)),6)</f>
        <v>16.100000000000001</v>
      </c>
      <c r="AE226">
        <f>ROUND((((EU226*1.25)*4)),6)</f>
        <v>0.4</v>
      </c>
      <c r="AF226">
        <f>ROUND((((EV226*1.15)*4)),6)</f>
        <v>20.7</v>
      </c>
      <c r="AG226">
        <f t="shared" si="285"/>
        <v>0</v>
      </c>
      <c r="AH226">
        <f>(((EW226*1.15)*4))</f>
        <v>2.024</v>
      </c>
      <c r="AI226">
        <f>(((EX226*1.25)*4))</f>
        <v>0</v>
      </c>
      <c r="AJ226">
        <f t="shared" si="286"/>
        <v>0</v>
      </c>
      <c r="AK226">
        <v>7.72</v>
      </c>
      <c r="AL226">
        <v>0</v>
      </c>
      <c r="AM226">
        <v>3.22</v>
      </c>
      <c r="AN226">
        <v>0.08</v>
      </c>
      <c r="AO226">
        <v>4.5</v>
      </c>
      <c r="AP226">
        <v>0</v>
      </c>
      <c r="AQ226">
        <v>0.44</v>
      </c>
      <c r="AR226">
        <v>0</v>
      </c>
      <c r="AS226">
        <v>0</v>
      </c>
      <c r="AT226">
        <v>90</v>
      </c>
      <c r="AU226">
        <v>44</v>
      </c>
      <c r="AV226">
        <v>1</v>
      </c>
      <c r="AW226">
        <v>1</v>
      </c>
      <c r="AZ226">
        <v>1</v>
      </c>
      <c r="BA226">
        <v>18.55</v>
      </c>
      <c r="BB226">
        <v>1.33</v>
      </c>
      <c r="BC226">
        <v>1</v>
      </c>
      <c r="BD226" t="s">
        <v>3</v>
      </c>
      <c r="BE226" t="s">
        <v>3</v>
      </c>
      <c r="BF226" t="s">
        <v>3</v>
      </c>
      <c r="BG226" t="s">
        <v>3</v>
      </c>
      <c r="BH226">
        <v>0</v>
      </c>
      <c r="BI226">
        <v>1</v>
      </c>
      <c r="BJ226" t="s">
        <v>251</v>
      </c>
      <c r="BM226">
        <v>89</v>
      </c>
      <c r="BN226">
        <v>7156650</v>
      </c>
      <c r="BO226" t="s">
        <v>249</v>
      </c>
      <c r="BP226">
        <v>1</v>
      </c>
      <c r="BQ226">
        <v>30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90</v>
      </c>
      <c r="CA226">
        <v>44</v>
      </c>
      <c r="CF226">
        <v>0</v>
      </c>
      <c r="CG226">
        <v>0</v>
      </c>
      <c r="CM226">
        <v>0</v>
      </c>
      <c r="CN226" t="s">
        <v>3</v>
      </c>
      <c r="CO226">
        <v>0</v>
      </c>
      <c r="CP226">
        <f t="shared" si="287"/>
        <v>99.72999999999999</v>
      </c>
      <c r="CQ226">
        <f t="shared" si="288"/>
        <v>0</v>
      </c>
      <c r="CR226">
        <f t="shared" si="289"/>
        <v>21.413000000000004</v>
      </c>
      <c r="CS226">
        <f t="shared" si="290"/>
        <v>0.4</v>
      </c>
      <c r="CT226">
        <f t="shared" si="291"/>
        <v>383.98500000000001</v>
      </c>
      <c r="CU226">
        <f t="shared" si="292"/>
        <v>0</v>
      </c>
      <c r="CV226">
        <f t="shared" si="293"/>
        <v>2.024</v>
      </c>
      <c r="CW226">
        <f t="shared" si="294"/>
        <v>0</v>
      </c>
      <c r="CX226">
        <f t="shared" si="295"/>
        <v>0</v>
      </c>
      <c r="CY226">
        <f t="shared" si="296"/>
        <v>85.013999999999996</v>
      </c>
      <c r="CZ226">
        <f t="shared" si="297"/>
        <v>41.562399999999997</v>
      </c>
      <c r="DC226" t="s">
        <v>3</v>
      </c>
      <c r="DD226" t="s">
        <v>398</v>
      </c>
      <c r="DE226" t="s">
        <v>399</v>
      </c>
      <c r="DF226" t="s">
        <v>399</v>
      </c>
      <c r="DG226" t="s">
        <v>400</v>
      </c>
      <c r="DH226" t="s">
        <v>3</v>
      </c>
      <c r="DI226" t="s">
        <v>400</v>
      </c>
      <c r="DJ226" t="s">
        <v>399</v>
      </c>
      <c r="DK226" t="s">
        <v>3</v>
      </c>
      <c r="DL226" t="s">
        <v>3</v>
      </c>
      <c r="DM226" t="s">
        <v>3</v>
      </c>
      <c r="DN226">
        <v>104</v>
      </c>
      <c r="DO226">
        <v>70</v>
      </c>
      <c r="DP226">
        <v>1.0469999999999999</v>
      </c>
      <c r="DQ226">
        <v>1</v>
      </c>
      <c r="DU226">
        <v>1013</v>
      </c>
      <c r="DV226" t="s">
        <v>245</v>
      </c>
      <c r="DW226" t="s">
        <v>245</v>
      </c>
      <c r="DX226">
        <v>1</v>
      </c>
      <c r="EE226">
        <v>21987441</v>
      </c>
      <c r="EF226">
        <v>30</v>
      </c>
      <c r="EG226" t="s">
        <v>22</v>
      </c>
      <c r="EH226">
        <v>0</v>
      </c>
      <c r="EI226" t="s">
        <v>3</v>
      </c>
      <c r="EJ226">
        <v>1</v>
      </c>
      <c r="EK226">
        <v>89</v>
      </c>
      <c r="EL226" t="s">
        <v>218</v>
      </c>
      <c r="EM226" t="s">
        <v>219</v>
      </c>
      <c r="EO226" t="s">
        <v>3</v>
      </c>
      <c r="EQ226">
        <v>131072</v>
      </c>
      <c r="ER226">
        <v>7.72</v>
      </c>
      <c r="ES226">
        <v>0</v>
      </c>
      <c r="ET226">
        <v>3.22</v>
      </c>
      <c r="EU226">
        <v>0.08</v>
      </c>
      <c r="EV226">
        <v>4.5</v>
      </c>
      <c r="EW226">
        <v>0.44</v>
      </c>
      <c r="EX226">
        <v>0</v>
      </c>
      <c r="EY226">
        <v>0</v>
      </c>
      <c r="FQ226">
        <v>0</v>
      </c>
      <c r="FR226">
        <f t="shared" si="298"/>
        <v>0</v>
      </c>
      <c r="FS226">
        <v>0</v>
      </c>
      <c r="FX226">
        <v>104</v>
      </c>
      <c r="FY226">
        <v>70</v>
      </c>
      <c r="GA226" t="s">
        <v>3</v>
      </c>
      <c r="GD226">
        <v>0</v>
      </c>
      <c r="GF226">
        <v>1084930253</v>
      </c>
      <c r="GG226">
        <v>2</v>
      </c>
      <c r="GH226">
        <v>1</v>
      </c>
      <c r="GI226">
        <v>2</v>
      </c>
      <c r="GJ226">
        <v>0</v>
      </c>
      <c r="GK226">
        <f>ROUND(R226*(R12)/100,2)</f>
        <v>0.17</v>
      </c>
      <c r="GL226">
        <f t="shared" si="299"/>
        <v>0</v>
      </c>
      <c r="GM226">
        <f t="shared" si="300"/>
        <v>226.47</v>
      </c>
      <c r="GN226">
        <f t="shared" si="301"/>
        <v>226.47</v>
      </c>
      <c r="GO226">
        <f t="shared" si="302"/>
        <v>0</v>
      </c>
      <c r="GP226">
        <f t="shared" si="303"/>
        <v>0</v>
      </c>
      <c r="GR226">
        <v>0</v>
      </c>
      <c r="GS226">
        <v>0</v>
      </c>
      <c r="GT226">
        <v>0</v>
      </c>
      <c r="GU226" t="s">
        <v>3</v>
      </c>
      <c r="GV226">
        <f t="shared" si="304"/>
        <v>0</v>
      </c>
      <c r="GW226">
        <v>1</v>
      </c>
      <c r="GX226">
        <f t="shared" si="305"/>
        <v>0</v>
      </c>
      <c r="HA226">
        <v>0</v>
      </c>
      <c r="HB226">
        <v>0</v>
      </c>
      <c r="IK226">
        <v>0</v>
      </c>
    </row>
    <row r="227" spans="1:245" x14ac:dyDescent="0.2">
      <c r="A227">
        <v>18</v>
      </c>
      <c r="B227">
        <v>1</v>
      </c>
      <c r="E227" t="s">
        <v>401</v>
      </c>
      <c r="F227" t="s">
        <v>130</v>
      </c>
      <c r="G227" t="s">
        <v>131</v>
      </c>
      <c r="H227" t="s">
        <v>123</v>
      </c>
      <c r="I227">
        <f>I226*J227</f>
        <v>2.0073599999999998</v>
      </c>
      <c r="J227">
        <v>8.16</v>
      </c>
      <c r="O227">
        <f t="shared" si="272"/>
        <v>6287.85</v>
      </c>
      <c r="P227">
        <f t="shared" si="273"/>
        <v>6287.85</v>
      </c>
      <c r="Q227">
        <f t="shared" si="274"/>
        <v>0</v>
      </c>
      <c r="R227">
        <f t="shared" si="275"/>
        <v>0</v>
      </c>
      <c r="S227">
        <f t="shared" si="276"/>
        <v>0</v>
      </c>
      <c r="T227">
        <f t="shared" si="277"/>
        <v>0</v>
      </c>
      <c r="U227">
        <f t="shared" si="278"/>
        <v>0</v>
      </c>
      <c r="V227">
        <f t="shared" si="279"/>
        <v>0</v>
      </c>
      <c r="W227">
        <f t="shared" si="280"/>
        <v>0</v>
      </c>
      <c r="X227">
        <f t="shared" si="281"/>
        <v>0</v>
      </c>
      <c r="Y227">
        <f t="shared" si="282"/>
        <v>0</v>
      </c>
      <c r="AA227">
        <v>42145827</v>
      </c>
      <c r="AB227">
        <f t="shared" si="283"/>
        <v>478.96</v>
      </c>
      <c r="AC227">
        <f>ROUND((ES227),6)</f>
        <v>478.96</v>
      </c>
      <c r="AD227">
        <f>ROUND((ET227),6)</f>
        <v>0</v>
      </c>
      <c r="AE227">
        <f>ROUND((EU227),6)</f>
        <v>0</v>
      </c>
      <c r="AF227">
        <f>ROUND((EV227),6)</f>
        <v>0</v>
      </c>
      <c r="AG227">
        <f t="shared" si="285"/>
        <v>0</v>
      </c>
      <c r="AH227">
        <f>(EW227)</f>
        <v>0</v>
      </c>
      <c r="AI227">
        <f>(EX227)</f>
        <v>0</v>
      </c>
      <c r="AJ227">
        <f t="shared" si="286"/>
        <v>0</v>
      </c>
      <c r="AK227">
        <v>478.96</v>
      </c>
      <c r="AL227">
        <v>478.96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1</v>
      </c>
      <c r="AW227">
        <v>1</v>
      </c>
      <c r="AZ227">
        <v>1</v>
      </c>
      <c r="BA227">
        <v>1</v>
      </c>
      <c r="BB227">
        <v>1</v>
      </c>
      <c r="BC227">
        <v>6.54</v>
      </c>
      <c r="BD227" t="s">
        <v>3</v>
      </c>
      <c r="BE227" t="s">
        <v>3</v>
      </c>
      <c r="BF227" t="s">
        <v>3</v>
      </c>
      <c r="BG227" t="s">
        <v>3</v>
      </c>
      <c r="BH227">
        <v>3</v>
      </c>
      <c r="BI227">
        <v>1</v>
      </c>
      <c r="BJ227" t="s">
        <v>132</v>
      </c>
      <c r="BM227">
        <v>89</v>
      </c>
      <c r="BN227">
        <v>7156650</v>
      </c>
      <c r="BO227" t="s">
        <v>130</v>
      </c>
      <c r="BP227">
        <v>1</v>
      </c>
      <c r="BQ227">
        <v>30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0</v>
      </c>
      <c r="CA227">
        <v>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287"/>
        <v>6287.85</v>
      </c>
      <c r="CQ227">
        <f t="shared" si="288"/>
        <v>3132.3984</v>
      </c>
      <c r="CR227">
        <f t="shared" si="289"/>
        <v>0</v>
      </c>
      <c r="CS227">
        <f t="shared" si="290"/>
        <v>0</v>
      </c>
      <c r="CT227">
        <f t="shared" si="291"/>
        <v>0</v>
      </c>
      <c r="CU227">
        <f t="shared" si="292"/>
        <v>0</v>
      </c>
      <c r="CV227">
        <f t="shared" si="293"/>
        <v>0</v>
      </c>
      <c r="CW227">
        <f t="shared" si="294"/>
        <v>0</v>
      </c>
      <c r="CX227">
        <f t="shared" si="295"/>
        <v>0</v>
      </c>
      <c r="CY227">
        <f t="shared" si="296"/>
        <v>0</v>
      </c>
      <c r="CZ227">
        <f t="shared" si="297"/>
        <v>0</v>
      </c>
      <c r="DC227" t="s">
        <v>3</v>
      </c>
      <c r="DD227" t="s">
        <v>3</v>
      </c>
      <c r="DE227" t="s">
        <v>3</v>
      </c>
      <c r="DF227" t="s">
        <v>3</v>
      </c>
      <c r="DG227" t="s">
        <v>3</v>
      </c>
      <c r="DH227" t="s">
        <v>3</v>
      </c>
      <c r="DI227" t="s">
        <v>3</v>
      </c>
      <c r="DJ227" t="s">
        <v>3</v>
      </c>
      <c r="DK227" t="s">
        <v>3</v>
      </c>
      <c r="DL227" t="s">
        <v>3</v>
      </c>
      <c r="DM227" t="s">
        <v>3</v>
      </c>
      <c r="DN227">
        <v>104</v>
      </c>
      <c r="DO227">
        <v>70</v>
      </c>
      <c r="DP227">
        <v>1.0469999999999999</v>
      </c>
      <c r="DQ227">
        <v>1</v>
      </c>
      <c r="DU227">
        <v>1007</v>
      </c>
      <c r="DV227" t="s">
        <v>123</v>
      </c>
      <c r="DW227" t="s">
        <v>123</v>
      </c>
      <c r="DX227">
        <v>1</v>
      </c>
      <c r="EE227">
        <v>21987441</v>
      </c>
      <c r="EF227">
        <v>30</v>
      </c>
      <c r="EG227" t="s">
        <v>22</v>
      </c>
      <c r="EH227">
        <v>0</v>
      </c>
      <c r="EI227" t="s">
        <v>3</v>
      </c>
      <c r="EJ227">
        <v>1</v>
      </c>
      <c r="EK227">
        <v>89</v>
      </c>
      <c r="EL227" t="s">
        <v>218</v>
      </c>
      <c r="EM227" t="s">
        <v>219</v>
      </c>
      <c r="EO227" t="s">
        <v>3</v>
      </c>
      <c r="EQ227">
        <v>0</v>
      </c>
      <c r="ER227">
        <v>478.96</v>
      </c>
      <c r="ES227">
        <v>478.96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98"/>
        <v>0</v>
      </c>
      <c r="FS227">
        <v>0</v>
      </c>
      <c r="FX227">
        <v>104</v>
      </c>
      <c r="FY227">
        <v>70</v>
      </c>
      <c r="GA227" t="s">
        <v>3</v>
      </c>
      <c r="GD227">
        <v>0</v>
      </c>
      <c r="GF227">
        <v>-1161195218</v>
      </c>
      <c r="GG227">
        <v>2</v>
      </c>
      <c r="GH227">
        <v>1</v>
      </c>
      <c r="GI227">
        <v>2</v>
      </c>
      <c r="GJ227">
        <v>0</v>
      </c>
      <c r="GK227">
        <f>ROUND(R227*(R12)/100,2)</f>
        <v>0</v>
      </c>
      <c r="GL227">
        <f t="shared" si="299"/>
        <v>0</v>
      </c>
      <c r="GM227">
        <f t="shared" si="300"/>
        <v>6287.85</v>
      </c>
      <c r="GN227">
        <f t="shared" si="301"/>
        <v>6287.85</v>
      </c>
      <c r="GO227">
        <f t="shared" si="302"/>
        <v>0</v>
      </c>
      <c r="GP227">
        <f t="shared" si="303"/>
        <v>0</v>
      </c>
      <c r="GR227">
        <v>0</v>
      </c>
      <c r="GS227">
        <v>0</v>
      </c>
      <c r="GT227">
        <v>0</v>
      </c>
      <c r="GU227" t="s">
        <v>3</v>
      </c>
      <c r="GV227">
        <f t="shared" si="304"/>
        <v>0</v>
      </c>
      <c r="GW227">
        <v>1</v>
      </c>
      <c r="GX227">
        <f t="shared" si="305"/>
        <v>0</v>
      </c>
      <c r="HA227">
        <v>0</v>
      </c>
      <c r="HB227">
        <v>0</v>
      </c>
      <c r="IK227">
        <v>0</v>
      </c>
    </row>
    <row r="228" spans="1:245" x14ac:dyDescent="0.2">
      <c r="A228">
        <v>17</v>
      </c>
      <c r="B228">
        <v>1</v>
      </c>
      <c r="E228" t="s">
        <v>402</v>
      </c>
      <c r="F228" t="s">
        <v>254</v>
      </c>
      <c r="G228" t="s">
        <v>255</v>
      </c>
      <c r="H228" t="s">
        <v>256</v>
      </c>
      <c r="I228">
        <v>6.8900000000000003E-2</v>
      </c>
      <c r="J228">
        <v>0</v>
      </c>
      <c r="O228">
        <f t="shared" si="272"/>
        <v>315.16000000000003</v>
      </c>
      <c r="P228">
        <f t="shared" si="273"/>
        <v>96.15</v>
      </c>
      <c r="Q228">
        <f t="shared" si="274"/>
        <v>21.06</v>
      </c>
      <c r="R228">
        <f t="shared" si="275"/>
        <v>0.63</v>
      </c>
      <c r="S228">
        <f t="shared" si="276"/>
        <v>197.95</v>
      </c>
      <c r="T228">
        <f t="shared" si="277"/>
        <v>0</v>
      </c>
      <c r="U228">
        <f t="shared" si="278"/>
        <v>0.91912599999999989</v>
      </c>
      <c r="V228">
        <f t="shared" si="279"/>
        <v>0</v>
      </c>
      <c r="W228">
        <f t="shared" si="280"/>
        <v>0</v>
      </c>
      <c r="X228">
        <f t="shared" si="281"/>
        <v>142.52000000000001</v>
      </c>
      <c r="Y228">
        <f t="shared" si="282"/>
        <v>87.1</v>
      </c>
      <c r="AA228">
        <v>42145827</v>
      </c>
      <c r="AB228">
        <f t="shared" si="283"/>
        <v>452.142</v>
      </c>
      <c r="AC228">
        <f>ROUND((ES228),6)</f>
        <v>258.91000000000003</v>
      </c>
      <c r="AD228">
        <f>ROUND(((ET228*1.25)),6)</f>
        <v>38.35</v>
      </c>
      <c r="AE228">
        <f>ROUND(((EU228*1.25)),6)</f>
        <v>9.2125000000000004</v>
      </c>
      <c r="AF228">
        <f>ROUND(((EV228*1.15)),6)</f>
        <v>154.88200000000001</v>
      </c>
      <c r="AG228">
        <f t="shared" si="285"/>
        <v>0</v>
      </c>
      <c r="AH228">
        <f>((EW228*1.15))</f>
        <v>13.339999999999998</v>
      </c>
      <c r="AI228">
        <f>((EX228*1.25))</f>
        <v>0</v>
      </c>
      <c r="AJ228">
        <f t="shared" si="286"/>
        <v>0</v>
      </c>
      <c r="AK228">
        <v>424.27</v>
      </c>
      <c r="AL228">
        <v>258.91000000000003</v>
      </c>
      <c r="AM228">
        <v>30.68</v>
      </c>
      <c r="AN228">
        <v>7.37</v>
      </c>
      <c r="AO228">
        <v>134.68</v>
      </c>
      <c r="AP228">
        <v>0</v>
      </c>
      <c r="AQ228">
        <v>11.6</v>
      </c>
      <c r="AR228">
        <v>0</v>
      </c>
      <c r="AS228">
        <v>0</v>
      </c>
      <c r="AT228">
        <v>72</v>
      </c>
      <c r="AU228">
        <v>44</v>
      </c>
      <c r="AV228">
        <v>1</v>
      </c>
      <c r="AW228">
        <v>1</v>
      </c>
      <c r="AZ228">
        <v>1</v>
      </c>
      <c r="BA228">
        <v>18.55</v>
      </c>
      <c r="BB228">
        <v>7.97</v>
      </c>
      <c r="BC228">
        <v>5.39</v>
      </c>
      <c r="BD228" t="s">
        <v>3</v>
      </c>
      <c r="BE228" t="s">
        <v>3</v>
      </c>
      <c r="BF228" t="s">
        <v>3</v>
      </c>
      <c r="BG228" t="s">
        <v>3</v>
      </c>
      <c r="BH228">
        <v>0</v>
      </c>
      <c r="BI228">
        <v>1</v>
      </c>
      <c r="BJ228" t="s">
        <v>257</v>
      </c>
      <c r="BM228">
        <v>47</v>
      </c>
      <c r="BN228">
        <v>7156650</v>
      </c>
      <c r="BO228" t="s">
        <v>254</v>
      </c>
      <c r="BP228">
        <v>1</v>
      </c>
      <c r="BQ228">
        <v>30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72</v>
      </c>
      <c r="CA228">
        <v>44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287"/>
        <v>315.15999999999997</v>
      </c>
      <c r="CQ228">
        <f t="shared" si="288"/>
        <v>1395.5249000000001</v>
      </c>
      <c r="CR228">
        <f t="shared" si="289"/>
        <v>305.64949999999999</v>
      </c>
      <c r="CS228">
        <f t="shared" si="290"/>
        <v>9.2125000000000004</v>
      </c>
      <c r="CT228">
        <f t="shared" si="291"/>
        <v>2873.0611000000004</v>
      </c>
      <c r="CU228">
        <f t="shared" si="292"/>
        <v>0</v>
      </c>
      <c r="CV228">
        <f t="shared" si="293"/>
        <v>13.339999999999998</v>
      </c>
      <c r="CW228">
        <f t="shared" si="294"/>
        <v>0</v>
      </c>
      <c r="CX228">
        <f t="shared" si="295"/>
        <v>0</v>
      </c>
      <c r="CY228">
        <f t="shared" si="296"/>
        <v>142.52399999999997</v>
      </c>
      <c r="CZ228">
        <f t="shared" si="297"/>
        <v>87.097999999999999</v>
      </c>
      <c r="DC228" t="s">
        <v>3</v>
      </c>
      <c r="DD228" t="s">
        <v>3</v>
      </c>
      <c r="DE228" t="s">
        <v>11</v>
      </c>
      <c r="DF228" t="s">
        <v>11</v>
      </c>
      <c r="DG228" t="s">
        <v>12</v>
      </c>
      <c r="DH228" t="s">
        <v>3</v>
      </c>
      <c r="DI228" t="s">
        <v>12</v>
      </c>
      <c r="DJ228" t="s">
        <v>11</v>
      </c>
      <c r="DK228" t="s">
        <v>3</v>
      </c>
      <c r="DL228" t="s">
        <v>3</v>
      </c>
      <c r="DM228" t="s">
        <v>3</v>
      </c>
      <c r="DN228">
        <v>85</v>
      </c>
      <c r="DO228">
        <v>70</v>
      </c>
      <c r="DP228">
        <v>1.0469999999999999</v>
      </c>
      <c r="DQ228">
        <v>1.022</v>
      </c>
      <c r="DU228">
        <v>1013</v>
      </c>
      <c r="DV228" t="s">
        <v>256</v>
      </c>
      <c r="DW228" t="s">
        <v>256</v>
      </c>
      <c r="DX228">
        <v>1</v>
      </c>
      <c r="EE228">
        <v>21987399</v>
      </c>
      <c r="EF228">
        <v>30</v>
      </c>
      <c r="EG228" t="s">
        <v>22</v>
      </c>
      <c r="EH228">
        <v>0</v>
      </c>
      <c r="EI228" t="s">
        <v>3</v>
      </c>
      <c r="EJ228">
        <v>1</v>
      </c>
      <c r="EK228">
        <v>47</v>
      </c>
      <c r="EL228" t="s">
        <v>258</v>
      </c>
      <c r="EM228" t="s">
        <v>259</v>
      </c>
      <c r="EO228" t="s">
        <v>3</v>
      </c>
      <c r="EQ228">
        <v>131072</v>
      </c>
      <c r="ER228">
        <v>424.27</v>
      </c>
      <c r="ES228">
        <v>258.91000000000003</v>
      </c>
      <c r="ET228">
        <v>30.68</v>
      </c>
      <c r="EU228">
        <v>7.37</v>
      </c>
      <c r="EV228">
        <v>134.68</v>
      </c>
      <c r="EW228">
        <v>11.6</v>
      </c>
      <c r="EX228">
        <v>0</v>
      </c>
      <c r="EY228">
        <v>0</v>
      </c>
      <c r="FQ228">
        <v>0</v>
      </c>
      <c r="FR228">
        <f t="shared" si="298"/>
        <v>0</v>
      </c>
      <c r="FS228">
        <v>0</v>
      </c>
      <c r="FX228">
        <v>85</v>
      </c>
      <c r="FY228">
        <v>70</v>
      </c>
      <c r="GA228" t="s">
        <v>3</v>
      </c>
      <c r="GD228">
        <v>0</v>
      </c>
      <c r="GF228">
        <v>-1602621314</v>
      </c>
      <c r="GG228">
        <v>2</v>
      </c>
      <c r="GH228">
        <v>1</v>
      </c>
      <c r="GI228">
        <v>2</v>
      </c>
      <c r="GJ228">
        <v>0</v>
      </c>
      <c r="GK228">
        <f>ROUND(R228*(R12)/100,2)</f>
        <v>1.05</v>
      </c>
      <c r="GL228">
        <f t="shared" si="299"/>
        <v>0</v>
      </c>
      <c r="GM228">
        <f t="shared" si="300"/>
        <v>545.83000000000004</v>
      </c>
      <c r="GN228">
        <f t="shared" si="301"/>
        <v>545.83000000000004</v>
      </c>
      <c r="GO228">
        <f t="shared" si="302"/>
        <v>0</v>
      </c>
      <c r="GP228">
        <f t="shared" si="303"/>
        <v>0</v>
      </c>
      <c r="GR228">
        <v>0</v>
      </c>
      <c r="GS228">
        <v>0</v>
      </c>
      <c r="GT228">
        <v>0</v>
      </c>
      <c r="GU228" t="s">
        <v>3</v>
      </c>
      <c r="GV228">
        <f t="shared" si="304"/>
        <v>0</v>
      </c>
      <c r="GW228">
        <v>1</v>
      </c>
      <c r="GX228">
        <f t="shared" si="305"/>
        <v>0</v>
      </c>
      <c r="HA228">
        <v>0</v>
      </c>
      <c r="HB228">
        <v>0</v>
      </c>
      <c r="IK228">
        <v>0</v>
      </c>
    </row>
    <row r="229" spans="1:245" x14ac:dyDescent="0.2">
      <c r="A229">
        <v>18</v>
      </c>
      <c r="B229">
        <v>1</v>
      </c>
      <c r="E229" t="s">
        <v>403</v>
      </c>
      <c r="F229" t="s">
        <v>261</v>
      </c>
      <c r="G229" t="s">
        <v>262</v>
      </c>
      <c r="H229" t="s">
        <v>39</v>
      </c>
      <c r="I229">
        <f>I228*J229</f>
        <v>6.8900000000000003E-2</v>
      </c>
      <c r="J229">
        <v>1</v>
      </c>
      <c r="O229">
        <f t="shared" si="272"/>
        <v>2105.81</v>
      </c>
      <c r="P229">
        <f t="shared" si="273"/>
        <v>2105.81</v>
      </c>
      <c r="Q229">
        <f t="shared" si="274"/>
        <v>0</v>
      </c>
      <c r="R229">
        <f t="shared" si="275"/>
        <v>0</v>
      </c>
      <c r="S229">
        <f t="shared" si="276"/>
        <v>0</v>
      </c>
      <c r="T229">
        <f t="shared" si="277"/>
        <v>0</v>
      </c>
      <c r="U229">
        <f t="shared" si="278"/>
        <v>0</v>
      </c>
      <c r="V229">
        <f t="shared" si="279"/>
        <v>0</v>
      </c>
      <c r="W229">
        <f t="shared" si="280"/>
        <v>0</v>
      </c>
      <c r="X229">
        <f t="shared" si="281"/>
        <v>0</v>
      </c>
      <c r="Y229">
        <f t="shared" si="282"/>
        <v>0</v>
      </c>
      <c r="AA229">
        <v>42145827</v>
      </c>
      <c r="AB229">
        <f t="shared" si="283"/>
        <v>9733.52</v>
      </c>
      <c r="AC229">
        <f>ROUND((ES229),6)</f>
        <v>9733.52</v>
      </c>
      <c r="AD229">
        <f>ROUND((ET229),6)</f>
        <v>0</v>
      </c>
      <c r="AE229">
        <f>ROUND((EU229),6)</f>
        <v>0</v>
      </c>
      <c r="AF229">
        <f>ROUND((EV229),6)</f>
        <v>0</v>
      </c>
      <c r="AG229">
        <f t="shared" si="285"/>
        <v>0</v>
      </c>
      <c r="AH229">
        <f>(EW229)</f>
        <v>0</v>
      </c>
      <c r="AI229">
        <f>(EX229)</f>
        <v>0</v>
      </c>
      <c r="AJ229">
        <f t="shared" si="286"/>
        <v>0</v>
      </c>
      <c r="AK229">
        <v>9733.52</v>
      </c>
      <c r="AL229">
        <v>9733.52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</v>
      </c>
      <c r="AW229">
        <v>1</v>
      </c>
      <c r="AZ229">
        <v>1</v>
      </c>
      <c r="BA229">
        <v>1</v>
      </c>
      <c r="BB229">
        <v>1</v>
      </c>
      <c r="BC229">
        <v>3.14</v>
      </c>
      <c r="BD229" t="s">
        <v>3</v>
      </c>
      <c r="BE229" t="s">
        <v>3</v>
      </c>
      <c r="BF229" t="s">
        <v>3</v>
      </c>
      <c r="BG229" t="s">
        <v>3</v>
      </c>
      <c r="BH229">
        <v>3</v>
      </c>
      <c r="BI229">
        <v>1</v>
      </c>
      <c r="BJ229" t="s">
        <v>263</v>
      </c>
      <c r="BM229">
        <v>47</v>
      </c>
      <c r="BN229">
        <v>7156650</v>
      </c>
      <c r="BO229" t="s">
        <v>261</v>
      </c>
      <c r="BP229">
        <v>1</v>
      </c>
      <c r="BQ229">
        <v>30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0</v>
      </c>
      <c r="CA229">
        <v>0</v>
      </c>
      <c r="CF229">
        <v>0</v>
      </c>
      <c r="CG229">
        <v>0</v>
      </c>
      <c r="CM229">
        <v>0</v>
      </c>
      <c r="CN229" t="s">
        <v>3</v>
      </c>
      <c r="CO229">
        <v>0</v>
      </c>
      <c r="CP229">
        <f t="shared" si="287"/>
        <v>2105.81</v>
      </c>
      <c r="CQ229">
        <f t="shared" si="288"/>
        <v>30563.252800000002</v>
      </c>
      <c r="CR229">
        <f t="shared" si="289"/>
        <v>0</v>
      </c>
      <c r="CS229">
        <f t="shared" si="290"/>
        <v>0</v>
      </c>
      <c r="CT229">
        <f t="shared" si="291"/>
        <v>0</v>
      </c>
      <c r="CU229">
        <f t="shared" si="292"/>
        <v>0</v>
      </c>
      <c r="CV229">
        <f t="shared" si="293"/>
        <v>0</v>
      </c>
      <c r="CW229">
        <f t="shared" si="294"/>
        <v>0</v>
      </c>
      <c r="CX229">
        <f t="shared" si="295"/>
        <v>0</v>
      </c>
      <c r="CY229">
        <f t="shared" si="296"/>
        <v>0</v>
      </c>
      <c r="CZ229">
        <f t="shared" si="297"/>
        <v>0</v>
      </c>
      <c r="DC229" t="s">
        <v>3</v>
      </c>
      <c r="DD229" t="s">
        <v>3</v>
      </c>
      <c r="DE229" t="s">
        <v>3</v>
      </c>
      <c r="DF229" t="s">
        <v>3</v>
      </c>
      <c r="DG229" t="s">
        <v>3</v>
      </c>
      <c r="DH229" t="s">
        <v>3</v>
      </c>
      <c r="DI229" t="s">
        <v>3</v>
      </c>
      <c r="DJ229" t="s">
        <v>3</v>
      </c>
      <c r="DK229" t="s">
        <v>3</v>
      </c>
      <c r="DL229" t="s">
        <v>3</v>
      </c>
      <c r="DM229" t="s">
        <v>3</v>
      </c>
      <c r="DN229">
        <v>85</v>
      </c>
      <c r="DO229">
        <v>70</v>
      </c>
      <c r="DP229">
        <v>1.0469999999999999</v>
      </c>
      <c r="DQ229">
        <v>1.022</v>
      </c>
      <c r="DU229">
        <v>1009</v>
      </c>
      <c r="DV229" t="s">
        <v>39</v>
      </c>
      <c r="DW229" t="s">
        <v>39</v>
      </c>
      <c r="DX229">
        <v>1000</v>
      </c>
      <c r="EE229">
        <v>21987399</v>
      </c>
      <c r="EF229">
        <v>30</v>
      </c>
      <c r="EG229" t="s">
        <v>22</v>
      </c>
      <c r="EH229">
        <v>0</v>
      </c>
      <c r="EI229" t="s">
        <v>3</v>
      </c>
      <c r="EJ229">
        <v>1</v>
      </c>
      <c r="EK229">
        <v>47</v>
      </c>
      <c r="EL229" t="s">
        <v>258</v>
      </c>
      <c r="EM229" t="s">
        <v>259</v>
      </c>
      <c r="EO229" t="s">
        <v>3</v>
      </c>
      <c r="EQ229">
        <v>0</v>
      </c>
      <c r="ER229">
        <v>9733.52</v>
      </c>
      <c r="ES229">
        <v>9733.52</v>
      </c>
      <c r="ET229">
        <v>0</v>
      </c>
      <c r="EU229">
        <v>0</v>
      </c>
      <c r="EV229">
        <v>0</v>
      </c>
      <c r="EW229">
        <v>0</v>
      </c>
      <c r="EX229">
        <v>0</v>
      </c>
      <c r="FQ229">
        <v>0</v>
      </c>
      <c r="FR229">
        <f t="shared" si="298"/>
        <v>0</v>
      </c>
      <c r="FS229">
        <v>0</v>
      </c>
      <c r="FX229">
        <v>85</v>
      </c>
      <c r="FY229">
        <v>70</v>
      </c>
      <c r="GA229" t="s">
        <v>3</v>
      </c>
      <c r="GD229">
        <v>0</v>
      </c>
      <c r="GF229">
        <v>1257461976</v>
      </c>
      <c r="GG229">
        <v>2</v>
      </c>
      <c r="GH229">
        <v>1</v>
      </c>
      <c r="GI229">
        <v>2</v>
      </c>
      <c r="GJ229">
        <v>0</v>
      </c>
      <c r="GK229">
        <f>ROUND(R229*(R12)/100,2)</f>
        <v>0</v>
      </c>
      <c r="GL229">
        <f t="shared" si="299"/>
        <v>0</v>
      </c>
      <c r="GM229">
        <f t="shared" si="300"/>
        <v>2105.81</v>
      </c>
      <c r="GN229">
        <f t="shared" si="301"/>
        <v>2105.81</v>
      </c>
      <c r="GO229">
        <f t="shared" si="302"/>
        <v>0</v>
      </c>
      <c r="GP229">
        <f t="shared" si="303"/>
        <v>0</v>
      </c>
      <c r="GR229">
        <v>0</v>
      </c>
      <c r="GS229">
        <v>0</v>
      </c>
      <c r="GT229">
        <v>0</v>
      </c>
      <c r="GU229" t="s">
        <v>3</v>
      </c>
      <c r="GV229">
        <f t="shared" si="304"/>
        <v>0</v>
      </c>
      <c r="GW229">
        <v>1</v>
      </c>
      <c r="GX229">
        <f t="shared" si="305"/>
        <v>0</v>
      </c>
      <c r="HA229">
        <v>0</v>
      </c>
      <c r="HB229">
        <v>0</v>
      </c>
      <c r="IK229">
        <v>0</v>
      </c>
    </row>
    <row r="230" spans="1:245" x14ac:dyDescent="0.2">
      <c r="A230">
        <v>17</v>
      </c>
      <c r="B230">
        <v>1</v>
      </c>
      <c r="E230" t="s">
        <v>404</v>
      </c>
      <c r="F230" t="s">
        <v>356</v>
      </c>
      <c r="G230" t="s">
        <v>357</v>
      </c>
      <c r="H230" t="s">
        <v>245</v>
      </c>
      <c r="I230">
        <v>0.246</v>
      </c>
      <c r="J230">
        <v>0</v>
      </c>
      <c r="O230">
        <f t="shared" si="272"/>
        <v>2200.4299999999998</v>
      </c>
      <c r="P230">
        <f t="shared" si="273"/>
        <v>18.07</v>
      </c>
      <c r="Q230">
        <f t="shared" si="274"/>
        <v>128.01</v>
      </c>
      <c r="R230">
        <f t="shared" si="275"/>
        <v>2.83</v>
      </c>
      <c r="S230">
        <f t="shared" si="276"/>
        <v>2054.35</v>
      </c>
      <c r="T230">
        <f t="shared" si="277"/>
        <v>0</v>
      </c>
      <c r="U230">
        <f t="shared" si="278"/>
        <v>9.3413579999999996</v>
      </c>
      <c r="V230">
        <f t="shared" si="279"/>
        <v>0</v>
      </c>
      <c r="W230">
        <f t="shared" si="280"/>
        <v>0</v>
      </c>
      <c r="X230">
        <f t="shared" si="281"/>
        <v>1848.92</v>
      </c>
      <c r="Y230">
        <f t="shared" si="282"/>
        <v>903.91</v>
      </c>
      <c r="AA230">
        <v>42145827</v>
      </c>
      <c r="AB230">
        <f t="shared" si="283"/>
        <v>557.76800000000003</v>
      </c>
      <c r="AC230">
        <f>ROUND((ES230),6)</f>
        <v>25.24</v>
      </c>
      <c r="AD230">
        <f>ROUND(((ET230*1.25)),6)</f>
        <v>82.337500000000006</v>
      </c>
      <c r="AE230">
        <f>ROUND(((EU230*1.25)),6)</f>
        <v>11.487500000000001</v>
      </c>
      <c r="AF230">
        <f>ROUND(((EV230*1.15)),6)</f>
        <v>450.19049999999999</v>
      </c>
      <c r="AG230">
        <f t="shared" si="285"/>
        <v>0</v>
      </c>
      <c r="AH230">
        <f>((EW230*1.15))</f>
        <v>37.972999999999999</v>
      </c>
      <c r="AI230">
        <f>((EX230*1.25))</f>
        <v>0</v>
      </c>
      <c r="AJ230">
        <f t="shared" si="286"/>
        <v>0</v>
      </c>
      <c r="AK230">
        <v>482.58</v>
      </c>
      <c r="AL230">
        <v>25.24</v>
      </c>
      <c r="AM230">
        <v>65.87</v>
      </c>
      <c r="AN230">
        <v>9.19</v>
      </c>
      <c r="AO230">
        <v>391.47</v>
      </c>
      <c r="AP230">
        <v>0</v>
      </c>
      <c r="AQ230">
        <v>33.020000000000003</v>
      </c>
      <c r="AR230">
        <v>0</v>
      </c>
      <c r="AS230">
        <v>0</v>
      </c>
      <c r="AT230">
        <v>90</v>
      </c>
      <c r="AU230">
        <v>44</v>
      </c>
      <c r="AV230">
        <v>1</v>
      </c>
      <c r="AW230">
        <v>1</v>
      </c>
      <c r="AZ230">
        <v>1</v>
      </c>
      <c r="BA230">
        <v>18.55</v>
      </c>
      <c r="BB230">
        <v>6.32</v>
      </c>
      <c r="BC230">
        <v>2.91</v>
      </c>
      <c r="BD230" t="s">
        <v>3</v>
      </c>
      <c r="BE230" t="s">
        <v>3</v>
      </c>
      <c r="BF230" t="s">
        <v>3</v>
      </c>
      <c r="BG230" t="s">
        <v>3</v>
      </c>
      <c r="BH230">
        <v>0</v>
      </c>
      <c r="BI230">
        <v>1</v>
      </c>
      <c r="BJ230" t="s">
        <v>358</v>
      </c>
      <c r="BM230">
        <v>89</v>
      </c>
      <c r="BN230">
        <v>7156650</v>
      </c>
      <c r="BO230" t="s">
        <v>356</v>
      </c>
      <c r="BP230">
        <v>1</v>
      </c>
      <c r="BQ230">
        <v>30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90</v>
      </c>
      <c r="CA230">
        <v>44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287"/>
        <v>2200.4299999999998</v>
      </c>
      <c r="CQ230">
        <f t="shared" si="288"/>
        <v>73.448399999999992</v>
      </c>
      <c r="CR230">
        <f t="shared" si="289"/>
        <v>520.37300000000005</v>
      </c>
      <c r="CS230">
        <f t="shared" si="290"/>
        <v>11.487500000000001</v>
      </c>
      <c r="CT230">
        <f t="shared" si="291"/>
        <v>8351.0337749999999</v>
      </c>
      <c r="CU230">
        <f t="shared" si="292"/>
        <v>0</v>
      </c>
      <c r="CV230">
        <f t="shared" si="293"/>
        <v>37.972999999999999</v>
      </c>
      <c r="CW230">
        <f t="shared" si="294"/>
        <v>0</v>
      </c>
      <c r="CX230">
        <f t="shared" si="295"/>
        <v>0</v>
      </c>
      <c r="CY230">
        <f t="shared" si="296"/>
        <v>1848.915</v>
      </c>
      <c r="CZ230">
        <f t="shared" si="297"/>
        <v>903.91399999999999</v>
      </c>
      <c r="DC230" t="s">
        <v>3</v>
      </c>
      <c r="DD230" t="s">
        <v>3</v>
      </c>
      <c r="DE230" t="s">
        <v>11</v>
      </c>
      <c r="DF230" t="s">
        <v>11</v>
      </c>
      <c r="DG230" t="s">
        <v>12</v>
      </c>
      <c r="DH230" t="s">
        <v>3</v>
      </c>
      <c r="DI230" t="s">
        <v>12</v>
      </c>
      <c r="DJ230" t="s">
        <v>11</v>
      </c>
      <c r="DK230" t="s">
        <v>3</v>
      </c>
      <c r="DL230" t="s">
        <v>3</v>
      </c>
      <c r="DM230" t="s">
        <v>3</v>
      </c>
      <c r="DN230">
        <v>104</v>
      </c>
      <c r="DO230">
        <v>70</v>
      </c>
      <c r="DP230">
        <v>1.0469999999999999</v>
      </c>
      <c r="DQ230">
        <v>1</v>
      </c>
      <c r="DU230">
        <v>1013</v>
      </c>
      <c r="DV230" t="s">
        <v>245</v>
      </c>
      <c r="DW230" t="s">
        <v>245</v>
      </c>
      <c r="DX230">
        <v>1</v>
      </c>
      <c r="EE230">
        <v>21987441</v>
      </c>
      <c r="EF230">
        <v>30</v>
      </c>
      <c r="EG230" t="s">
        <v>22</v>
      </c>
      <c r="EH230">
        <v>0</v>
      </c>
      <c r="EI230" t="s">
        <v>3</v>
      </c>
      <c r="EJ230">
        <v>1</v>
      </c>
      <c r="EK230">
        <v>89</v>
      </c>
      <c r="EL230" t="s">
        <v>218</v>
      </c>
      <c r="EM230" t="s">
        <v>219</v>
      </c>
      <c r="EO230" t="s">
        <v>3</v>
      </c>
      <c r="EQ230">
        <v>131072</v>
      </c>
      <c r="ER230">
        <v>482.58</v>
      </c>
      <c r="ES230">
        <v>25.24</v>
      </c>
      <c r="ET230">
        <v>65.87</v>
      </c>
      <c r="EU230">
        <v>9.19</v>
      </c>
      <c r="EV230">
        <v>391.47</v>
      </c>
      <c r="EW230">
        <v>33.020000000000003</v>
      </c>
      <c r="EX230">
        <v>0</v>
      </c>
      <c r="EY230">
        <v>0</v>
      </c>
      <c r="FQ230">
        <v>0</v>
      </c>
      <c r="FR230">
        <f t="shared" si="298"/>
        <v>0</v>
      </c>
      <c r="FS230">
        <v>0</v>
      </c>
      <c r="FX230">
        <v>104</v>
      </c>
      <c r="FY230">
        <v>70</v>
      </c>
      <c r="GA230" t="s">
        <v>3</v>
      </c>
      <c r="GD230">
        <v>0</v>
      </c>
      <c r="GF230">
        <v>370053598</v>
      </c>
      <c r="GG230">
        <v>2</v>
      </c>
      <c r="GH230">
        <v>1</v>
      </c>
      <c r="GI230">
        <v>2</v>
      </c>
      <c r="GJ230">
        <v>0</v>
      </c>
      <c r="GK230">
        <f>ROUND(R230*(R12)/100,2)</f>
        <v>4.7300000000000004</v>
      </c>
      <c r="GL230">
        <f t="shared" si="299"/>
        <v>0</v>
      </c>
      <c r="GM230">
        <f t="shared" si="300"/>
        <v>4957.99</v>
      </c>
      <c r="GN230">
        <f t="shared" si="301"/>
        <v>4957.99</v>
      </c>
      <c r="GO230">
        <f t="shared" si="302"/>
        <v>0</v>
      </c>
      <c r="GP230">
        <f t="shared" si="303"/>
        <v>0</v>
      </c>
      <c r="GR230">
        <v>0</v>
      </c>
      <c r="GS230">
        <v>0</v>
      </c>
      <c r="GT230">
        <v>0</v>
      </c>
      <c r="GU230" t="s">
        <v>3</v>
      </c>
      <c r="GV230">
        <f t="shared" si="304"/>
        <v>0</v>
      </c>
      <c r="GW230">
        <v>1</v>
      </c>
      <c r="GX230">
        <f t="shared" si="305"/>
        <v>0</v>
      </c>
      <c r="HA230">
        <v>0</v>
      </c>
      <c r="HB230">
        <v>0</v>
      </c>
      <c r="IK230">
        <v>0</v>
      </c>
    </row>
    <row r="231" spans="1:245" x14ac:dyDescent="0.2">
      <c r="A231">
        <v>18</v>
      </c>
      <c r="B231">
        <v>1</v>
      </c>
      <c r="E231" t="s">
        <v>405</v>
      </c>
      <c r="F231" t="s">
        <v>360</v>
      </c>
      <c r="G231" t="s">
        <v>361</v>
      </c>
      <c r="H231" t="s">
        <v>111</v>
      </c>
      <c r="I231">
        <f>I230*J231</f>
        <v>4.92</v>
      </c>
      <c r="J231">
        <v>20</v>
      </c>
      <c r="O231">
        <f t="shared" si="272"/>
        <v>326.18</v>
      </c>
      <c r="P231">
        <f t="shared" si="273"/>
        <v>326.18</v>
      </c>
      <c r="Q231">
        <f t="shared" si="274"/>
        <v>0</v>
      </c>
      <c r="R231">
        <f t="shared" si="275"/>
        <v>0</v>
      </c>
      <c r="S231">
        <f t="shared" si="276"/>
        <v>0</v>
      </c>
      <c r="T231">
        <f t="shared" si="277"/>
        <v>0</v>
      </c>
      <c r="U231">
        <f t="shared" si="278"/>
        <v>0</v>
      </c>
      <c r="V231">
        <f t="shared" si="279"/>
        <v>0</v>
      </c>
      <c r="W231">
        <f t="shared" si="280"/>
        <v>0</v>
      </c>
      <c r="X231">
        <f t="shared" si="281"/>
        <v>0</v>
      </c>
      <c r="Y231">
        <f t="shared" si="282"/>
        <v>0</v>
      </c>
      <c r="AA231">
        <v>42145827</v>
      </c>
      <c r="AB231">
        <f t="shared" si="283"/>
        <v>17.309999999999999</v>
      </c>
      <c r="AC231">
        <f>ROUND((ES231),6)</f>
        <v>17.309999999999999</v>
      </c>
      <c r="AD231">
        <f t="shared" ref="AD231:AF232" si="306">ROUND((ET231),6)</f>
        <v>0</v>
      </c>
      <c r="AE231">
        <f t="shared" si="306"/>
        <v>0</v>
      </c>
      <c r="AF231">
        <f t="shared" si="306"/>
        <v>0</v>
      </c>
      <c r="AG231">
        <f t="shared" si="285"/>
        <v>0</v>
      </c>
      <c r="AH231">
        <f>(EW231)</f>
        <v>0</v>
      </c>
      <c r="AI231">
        <f>(EX231)</f>
        <v>0</v>
      </c>
      <c r="AJ231">
        <f t="shared" si="286"/>
        <v>0</v>
      </c>
      <c r="AK231">
        <v>17.309999999999999</v>
      </c>
      <c r="AL231">
        <v>17.309999999999999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1</v>
      </c>
      <c r="AW231">
        <v>1</v>
      </c>
      <c r="AZ231">
        <v>1</v>
      </c>
      <c r="BA231">
        <v>1</v>
      </c>
      <c r="BB231">
        <v>1</v>
      </c>
      <c r="BC231">
        <v>3.83</v>
      </c>
      <c r="BD231" t="s">
        <v>3</v>
      </c>
      <c r="BE231" t="s">
        <v>3</v>
      </c>
      <c r="BF231" t="s">
        <v>3</v>
      </c>
      <c r="BG231" t="s">
        <v>3</v>
      </c>
      <c r="BH231">
        <v>3</v>
      </c>
      <c r="BI231">
        <v>1</v>
      </c>
      <c r="BJ231" t="s">
        <v>362</v>
      </c>
      <c r="BM231">
        <v>89</v>
      </c>
      <c r="BN231">
        <v>7156650</v>
      </c>
      <c r="BO231" t="s">
        <v>360</v>
      </c>
      <c r="BP231">
        <v>1</v>
      </c>
      <c r="BQ231">
        <v>30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0</v>
      </c>
      <c r="CA231">
        <v>0</v>
      </c>
      <c r="CF231">
        <v>0</v>
      </c>
      <c r="CG231">
        <v>0</v>
      </c>
      <c r="CM231">
        <v>0</v>
      </c>
      <c r="CN231" t="s">
        <v>3</v>
      </c>
      <c r="CO231">
        <v>0</v>
      </c>
      <c r="CP231">
        <f t="shared" si="287"/>
        <v>326.18</v>
      </c>
      <c r="CQ231">
        <f t="shared" si="288"/>
        <v>66.297299999999993</v>
      </c>
      <c r="CR231">
        <f t="shared" si="289"/>
        <v>0</v>
      </c>
      <c r="CS231">
        <f t="shared" si="290"/>
        <v>0</v>
      </c>
      <c r="CT231">
        <f t="shared" si="291"/>
        <v>0</v>
      </c>
      <c r="CU231">
        <f t="shared" si="292"/>
        <v>0</v>
      </c>
      <c r="CV231">
        <f t="shared" si="293"/>
        <v>0</v>
      </c>
      <c r="CW231">
        <f t="shared" si="294"/>
        <v>0</v>
      </c>
      <c r="CX231">
        <f t="shared" si="295"/>
        <v>0</v>
      </c>
      <c r="CY231">
        <f t="shared" si="296"/>
        <v>0</v>
      </c>
      <c r="CZ231">
        <f t="shared" si="297"/>
        <v>0</v>
      </c>
      <c r="DC231" t="s">
        <v>3</v>
      </c>
      <c r="DD231" t="s">
        <v>3</v>
      </c>
      <c r="DE231" t="s">
        <v>3</v>
      </c>
      <c r="DF231" t="s">
        <v>3</v>
      </c>
      <c r="DG231" t="s">
        <v>3</v>
      </c>
      <c r="DH231" t="s">
        <v>3</v>
      </c>
      <c r="DI231" t="s">
        <v>3</v>
      </c>
      <c r="DJ231" t="s">
        <v>3</v>
      </c>
      <c r="DK231" t="s">
        <v>3</v>
      </c>
      <c r="DL231" t="s">
        <v>3</v>
      </c>
      <c r="DM231" t="s">
        <v>3</v>
      </c>
      <c r="DN231">
        <v>104</v>
      </c>
      <c r="DO231">
        <v>70</v>
      </c>
      <c r="DP231">
        <v>1.0469999999999999</v>
      </c>
      <c r="DQ231">
        <v>1</v>
      </c>
      <c r="DU231">
        <v>1009</v>
      </c>
      <c r="DV231" t="s">
        <v>111</v>
      </c>
      <c r="DW231" t="s">
        <v>111</v>
      </c>
      <c r="DX231">
        <v>1</v>
      </c>
      <c r="EE231">
        <v>21987441</v>
      </c>
      <c r="EF231">
        <v>30</v>
      </c>
      <c r="EG231" t="s">
        <v>22</v>
      </c>
      <c r="EH231">
        <v>0</v>
      </c>
      <c r="EI231" t="s">
        <v>3</v>
      </c>
      <c r="EJ231">
        <v>1</v>
      </c>
      <c r="EK231">
        <v>89</v>
      </c>
      <c r="EL231" t="s">
        <v>218</v>
      </c>
      <c r="EM231" t="s">
        <v>219</v>
      </c>
      <c r="EO231" t="s">
        <v>3</v>
      </c>
      <c r="EQ231">
        <v>0</v>
      </c>
      <c r="ER231">
        <v>17.309999999999999</v>
      </c>
      <c r="ES231">
        <v>17.309999999999999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298"/>
        <v>0</v>
      </c>
      <c r="FS231">
        <v>0</v>
      </c>
      <c r="FX231">
        <v>104</v>
      </c>
      <c r="FY231">
        <v>70</v>
      </c>
      <c r="GA231" t="s">
        <v>3</v>
      </c>
      <c r="GD231">
        <v>0</v>
      </c>
      <c r="GF231">
        <v>-663292889</v>
      </c>
      <c r="GG231">
        <v>2</v>
      </c>
      <c r="GH231">
        <v>1</v>
      </c>
      <c r="GI231">
        <v>2</v>
      </c>
      <c r="GJ231">
        <v>0</v>
      </c>
      <c r="GK231">
        <f>ROUND(R231*(R12)/100,2)</f>
        <v>0</v>
      </c>
      <c r="GL231">
        <f t="shared" si="299"/>
        <v>0</v>
      </c>
      <c r="GM231">
        <f t="shared" si="300"/>
        <v>326.18</v>
      </c>
      <c r="GN231">
        <f t="shared" si="301"/>
        <v>326.18</v>
      </c>
      <c r="GO231">
        <f t="shared" si="302"/>
        <v>0</v>
      </c>
      <c r="GP231">
        <f t="shared" si="303"/>
        <v>0</v>
      </c>
      <c r="GR231">
        <v>0</v>
      </c>
      <c r="GS231">
        <v>0</v>
      </c>
      <c r="GT231">
        <v>0</v>
      </c>
      <c r="GU231" t="s">
        <v>3</v>
      </c>
      <c r="GV231">
        <f t="shared" si="304"/>
        <v>0</v>
      </c>
      <c r="GW231">
        <v>1</v>
      </c>
      <c r="GX231">
        <f t="shared" si="305"/>
        <v>0</v>
      </c>
      <c r="HA231">
        <v>0</v>
      </c>
      <c r="HB231">
        <v>0</v>
      </c>
      <c r="IK231">
        <v>0</v>
      </c>
    </row>
    <row r="232" spans="1:245" x14ac:dyDescent="0.2">
      <c r="A232">
        <v>18</v>
      </c>
      <c r="B232">
        <v>1</v>
      </c>
      <c r="E232" t="s">
        <v>406</v>
      </c>
      <c r="F232" t="s">
        <v>364</v>
      </c>
      <c r="G232" t="s">
        <v>365</v>
      </c>
      <c r="H232" t="s">
        <v>111</v>
      </c>
      <c r="I232">
        <f>I230*J232</f>
        <v>207.13200000000001</v>
      </c>
      <c r="J232">
        <v>842</v>
      </c>
      <c r="O232">
        <f t="shared" si="272"/>
        <v>5354.36</v>
      </c>
      <c r="P232">
        <f t="shared" si="273"/>
        <v>5354.36</v>
      </c>
      <c r="Q232">
        <f t="shared" si="274"/>
        <v>0</v>
      </c>
      <c r="R232">
        <f t="shared" si="275"/>
        <v>0</v>
      </c>
      <c r="S232">
        <f t="shared" si="276"/>
        <v>0</v>
      </c>
      <c r="T232">
        <f t="shared" si="277"/>
        <v>0</v>
      </c>
      <c r="U232">
        <f t="shared" si="278"/>
        <v>0</v>
      </c>
      <c r="V232">
        <f t="shared" si="279"/>
        <v>0</v>
      </c>
      <c r="W232">
        <f t="shared" si="280"/>
        <v>0</v>
      </c>
      <c r="X232">
        <f t="shared" si="281"/>
        <v>0</v>
      </c>
      <c r="Y232">
        <f t="shared" si="282"/>
        <v>0</v>
      </c>
      <c r="AA232">
        <v>42145827</v>
      </c>
      <c r="AB232">
        <f t="shared" si="283"/>
        <v>10.34</v>
      </c>
      <c r="AC232">
        <f>ROUND((ES232),6)</f>
        <v>10.34</v>
      </c>
      <c r="AD232">
        <f t="shared" si="306"/>
        <v>0</v>
      </c>
      <c r="AE232">
        <f t="shared" si="306"/>
        <v>0</v>
      </c>
      <c r="AF232">
        <f t="shared" si="306"/>
        <v>0</v>
      </c>
      <c r="AG232">
        <f t="shared" si="285"/>
        <v>0</v>
      </c>
      <c r="AH232">
        <f>(EW232)</f>
        <v>0</v>
      </c>
      <c r="AI232">
        <f>(EX232)</f>
        <v>0</v>
      </c>
      <c r="AJ232">
        <f t="shared" si="286"/>
        <v>0</v>
      </c>
      <c r="AK232">
        <v>10.34</v>
      </c>
      <c r="AL232">
        <v>10.34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1</v>
      </c>
      <c r="AW232">
        <v>1</v>
      </c>
      <c r="AZ232">
        <v>1</v>
      </c>
      <c r="BA232">
        <v>1</v>
      </c>
      <c r="BB232">
        <v>1</v>
      </c>
      <c r="BC232">
        <v>2.5</v>
      </c>
      <c r="BD232" t="s">
        <v>3</v>
      </c>
      <c r="BE232" t="s">
        <v>3</v>
      </c>
      <c r="BF232" t="s">
        <v>3</v>
      </c>
      <c r="BG232" t="s">
        <v>3</v>
      </c>
      <c r="BH232">
        <v>3</v>
      </c>
      <c r="BI232">
        <v>1</v>
      </c>
      <c r="BJ232" t="s">
        <v>366</v>
      </c>
      <c r="BM232">
        <v>89</v>
      </c>
      <c r="BN232">
        <v>7156650</v>
      </c>
      <c r="BO232" t="s">
        <v>364</v>
      </c>
      <c r="BP232">
        <v>1</v>
      </c>
      <c r="BQ232">
        <v>30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0</v>
      </c>
      <c r="CA232">
        <v>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si="287"/>
        <v>5354.36</v>
      </c>
      <c r="CQ232">
        <f t="shared" si="288"/>
        <v>25.85</v>
      </c>
      <c r="CR232">
        <f t="shared" si="289"/>
        <v>0</v>
      </c>
      <c r="CS232">
        <f t="shared" si="290"/>
        <v>0</v>
      </c>
      <c r="CT232">
        <f t="shared" si="291"/>
        <v>0</v>
      </c>
      <c r="CU232">
        <f t="shared" si="292"/>
        <v>0</v>
      </c>
      <c r="CV232">
        <f t="shared" si="293"/>
        <v>0</v>
      </c>
      <c r="CW232">
        <f t="shared" si="294"/>
        <v>0</v>
      </c>
      <c r="CX232">
        <f t="shared" si="295"/>
        <v>0</v>
      </c>
      <c r="CY232">
        <f t="shared" si="296"/>
        <v>0</v>
      </c>
      <c r="CZ232">
        <f t="shared" si="297"/>
        <v>0</v>
      </c>
      <c r="DC232" t="s">
        <v>3</v>
      </c>
      <c r="DD232" t="s">
        <v>3</v>
      </c>
      <c r="DE232" t="s">
        <v>3</v>
      </c>
      <c r="DF232" t="s">
        <v>3</v>
      </c>
      <c r="DG232" t="s">
        <v>3</v>
      </c>
      <c r="DH232" t="s">
        <v>3</v>
      </c>
      <c r="DI232" t="s">
        <v>3</v>
      </c>
      <c r="DJ232" t="s">
        <v>3</v>
      </c>
      <c r="DK232" t="s">
        <v>3</v>
      </c>
      <c r="DL232" t="s">
        <v>3</v>
      </c>
      <c r="DM232" t="s">
        <v>3</v>
      </c>
      <c r="DN232">
        <v>104</v>
      </c>
      <c r="DO232">
        <v>70</v>
      </c>
      <c r="DP232">
        <v>1.0469999999999999</v>
      </c>
      <c r="DQ232">
        <v>1</v>
      </c>
      <c r="DU232">
        <v>1009</v>
      </c>
      <c r="DV232" t="s">
        <v>111</v>
      </c>
      <c r="DW232" t="s">
        <v>111</v>
      </c>
      <c r="DX232">
        <v>1</v>
      </c>
      <c r="EE232">
        <v>21987441</v>
      </c>
      <c r="EF232">
        <v>30</v>
      </c>
      <c r="EG232" t="s">
        <v>22</v>
      </c>
      <c r="EH232">
        <v>0</v>
      </c>
      <c r="EI232" t="s">
        <v>3</v>
      </c>
      <c r="EJ232">
        <v>1</v>
      </c>
      <c r="EK232">
        <v>89</v>
      </c>
      <c r="EL232" t="s">
        <v>218</v>
      </c>
      <c r="EM232" t="s">
        <v>219</v>
      </c>
      <c r="EO232" t="s">
        <v>3</v>
      </c>
      <c r="EQ232">
        <v>0</v>
      </c>
      <c r="ER232">
        <v>10.34</v>
      </c>
      <c r="ES232">
        <v>10.34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98"/>
        <v>0</v>
      </c>
      <c r="FS232">
        <v>0</v>
      </c>
      <c r="FX232">
        <v>104</v>
      </c>
      <c r="FY232">
        <v>70</v>
      </c>
      <c r="GA232" t="s">
        <v>3</v>
      </c>
      <c r="GD232">
        <v>0</v>
      </c>
      <c r="GF232">
        <v>-461454490</v>
      </c>
      <c r="GG232">
        <v>2</v>
      </c>
      <c r="GH232">
        <v>1</v>
      </c>
      <c r="GI232">
        <v>2</v>
      </c>
      <c r="GJ232">
        <v>0</v>
      </c>
      <c r="GK232">
        <f>ROUND(R232*(R12)/100,2)</f>
        <v>0</v>
      </c>
      <c r="GL232">
        <f t="shared" si="299"/>
        <v>0</v>
      </c>
      <c r="GM232">
        <f t="shared" si="300"/>
        <v>5354.36</v>
      </c>
      <c r="GN232">
        <f t="shared" si="301"/>
        <v>5354.36</v>
      </c>
      <c r="GO232">
        <f t="shared" si="302"/>
        <v>0</v>
      </c>
      <c r="GP232">
        <f t="shared" si="303"/>
        <v>0</v>
      </c>
      <c r="GR232">
        <v>0</v>
      </c>
      <c r="GS232">
        <v>0</v>
      </c>
      <c r="GT232">
        <v>0</v>
      </c>
      <c r="GU232" t="s">
        <v>3</v>
      </c>
      <c r="GV232">
        <f t="shared" si="304"/>
        <v>0</v>
      </c>
      <c r="GW232">
        <v>1</v>
      </c>
      <c r="GX232">
        <f t="shared" si="305"/>
        <v>0</v>
      </c>
      <c r="HA232">
        <v>0</v>
      </c>
      <c r="HB232">
        <v>0</v>
      </c>
      <c r="IK232">
        <v>0</v>
      </c>
    </row>
    <row r="233" spans="1:245" x14ac:dyDescent="0.2">
      <c r="A233">
        <v>17</v>
      </c>
      <c r="B233">
        <v>1</v>
      </c>
      <c r="E233" t="s">
        <v>407</v>
      </c>
      <c r="F233" t="s">
        <v>368</v>
      </c>
      <c r="G233" t="s">
        <v>369</v>
      </c>
      <c r="H233" t="s">
        <v>245</v>
      </c>
      <c r="I233">
        <v>0.246</v>
      </c>
      <c r="J233">
        <v>0</v>
      </c>
      <c r="O233">
        <f t="shared" si="272"/>
        <v>1254.0999999999999</v>
      </c>
      <c r="P233">
        <f t="shared" si="273"/>
        <v>1.49</v>
      </c>
      <c r="Q233">
        <f t="shared" si="274"/>
        <v>96.26</v>
      </c>
      <c r="R233">
        <f t="shared" si="275"/>
        <v>2.2400000000000002</v>
      </c>
      <c r="S233">
        <f t="shared" si="276"/>
        <v>1156.3499999999999</v>
      </c>
      <c r="T233">
        <f t="shared" si="277"/>
        <v>0</v>
      </c>
      <c r="U233">
        <f t="shared" si="278"/>
        <v>4.8658799999999998</v>
      </c>
      <c r="V233">
        <f t="shared" si="279"/>
        <v>0</v>
      </c>
      <c r="W233">
        <f t="shared" si="280"/>
        <v>0</v>
      </c>
      <c r="X233">
        <f t="shared" si="281"/>
        <v>1040.72</v>
      </c>
      <c r="Y233">
        <f t="shared" si="282"/>
        <v>508.79</v>
      </c>
      <c r="AA233">
        <v>42145827</v>
      </c>
      <c r="AB233">
        <f t="shared" si="283"/>
        <v>311.72750000000002</v>
      </c>
      <c r="AC233">
        <f>ROUND(((ES233*5)),6)</f>
        <v>1.45</v>
      </c>
      <c r="AD233">
        <f>ROUND((((ET233*1.25)*5)),6)</f>
        <v>56.875</v>
      </c>
      <c r="AE233">
        <f>ROUND((((EU233*1.25)*5)),6)</f>
        <v>9.125</v>
      </c>
      <c r="AF233">
        <f>ROUND((((EV233*1.15)*5)),6)</f>
        <v>253.4025</v>
      </c>
      <c r="AG233">
        <f t="shared" si="285"/>
        <v>0</v>
      </c>
      <c r="AH233">
        <f>(((EW233*1.15)*5))</f>
        <v>19.779999999999998</v>
      </c>
      <c r="AI233">
        <f>(((EX233*1.25)*5))</f>
        <v>0</v>
      </c>
      <c r="AJ233">
        <f t="shared" si="286"/>
        <v>0</v>
      </c>
      <c r="AK233">
        <v>53.46</v>
      </c>
      <c r="AL233">
        <v>0.28999999999999998</v>
      </c>
      <c r="AM233">
        <v>9.1</v>
      </c>
      <c r="AN233">
        <v>1.46</v>
      </c>
      <c r="AO233">
        <v>44.07</v>
      </c>
      <c r="AP233">
        <v>0</v>
      </c>
      <c r="AQ233">
        <v>3.44</v>
      </c>
      <c r="AR233">
        <v>0</v>
      </c>
      <c r="AS233">
        <v>0</v>
      </c>
      <c r="AT233">
        <v>90</v>
      </c>
      <c r="AU233">
        <v>44</v>
      </c>
      <c r="AV233">
        <v>1</v>
      </c>
      <c r="AW233">
        <v>1</v>
      </c>
      <c r="AZ233">
        <v>1</v>
      </c>
      <c r="BA233">
        <v>18.55</v>
      </c>
      <c r="BB233">
        <v>6.88</v>
      </c>
      <c r="BC233">
        <v>4.17</v>
      </c>
      <c r="BD233" t="s">
        <v>3</v>
      </c>
      <c r="BE233" t="s">
        <v>3</v>
      </c>
      <c r="BF233" t="s">
        <v>3</v>
      </c>
      <c r="BG233" t="s">
        <v>3</v>
      </c>
      <c r="BH233">
        <v>0</v>
      </c>
      <c r="BI233">
        <v>1</v>
      </c>
      <c r="BJ233" t="s">
        <v>370</v>
      </c>
      <c r="BM233">
        <v>89</v>
      </c>
      <c r="BN233">
        <v>7156650</v>
      </c>
      <c r="BO233" t="s">
        <v>368</v>
      </c>
      <c r="BP233">
        <v>1</v>
      </c>
      <c r="BQ233">
        <v>30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90</v>
      </c>
      <c r="CA233">
        <v>44</v>
      </c>
      <c r="CF233">
        <v>0</v>
      </c>
      <c r="CG233">
        <v>0</v>
      </c>
      <c r="CM233">
        <v>0</v>
      </c>
      <c r="CN233" t="s">
        <v>3</v>
      </c>
      <c r="CO233">
        <v>0</v>
      </c>
      <c r="CP233">
        <f t="shared" si="287"/>
        <v>1254.0999999999999</v>
      </c>
      <c r="CQ233">
        <f t="shared" si="288"/>
        <v>6.0465</v>
      </c>
      <c r="CR233">
        <f t="shared" si="289"/>
        <v>391.3</v>
      </c>
      <c r="CS233">
        <f t="shared" si="290"/>
        <v>9.125</v>
      </c>
      <c r="CT233">
        <f t="shared" si="291"/>
        <v>4700.6163750000005</v>
      </c>
      <c r="CU233">
        <f t="shared" si="292"/>
        <v>0</v>
      </c>
      <c r="CV233">
        <f t="shared" si="293"/>
        <v>19.779999999999998</v>
      </c>
      <c r="CW233">
        <f t="shared" si="294"/>
        <v>0</v>
      </c>
      <c r="CX233">
        <f t="shared" si="295"/>
        <v>0</v>
      </c>
      <c r="CY233">
        <f t="shared" si="296"/>
        <v>1040.7149999999999</v>
      </c>
      <c r="CZ233">
        <f t="shared" si="297"/>
        <v>508.79399999999998</v>
      </c>
      <c r="DC233" t="s">
        <v>3</v>
      </c>
      <c r="DD233" t="s">
        <v>408</v>
      </c>
      <c r="DE233" t="s">
        <v>409</v>
      </c>
      <c r="DF233" t="s">
        <v>409</v>
      </c>
      <c r="DG233" t="s">
        <v>410</v>
      </c>
      <c r="DH233" t="s">
        <v>3</v>
      </c>
      <c r="DI233" t="s">
        <v>410</v>
      </c>
      <c r="DJ233" t="s">
        <v>409</v>
      </c>
      <c r="DK233" t="s">
        <v>3</v>
      </c>
      <c r="DL233" t="s">
        <v>3</v>
      </c>
      <c r="DM233" t="s">
        <v>3</v>
      </c>
      <c r="DN233">
        <v>104</v>
      </c>
      <c r="DO233">
        <v>70</v>
      </c>
      <c r="DP233">
        <v>1.0469999999999999</v>
      </c>
      <c r="DQ233">
        <v>1</v>
      </c>
      <c r="DU233">
        <v>1013</v>
      </c>
      <c r="DV233" t="s">
        <v>245</v>
      </c>
      <c r="DW233" t="s">
        <v>245</v>
      </c>
      <c r="DX233">
        <v>1</v>
      </c>
      <c r="EE233">
        <v>21987441</v>
      </c>
      <c r="EF233">
        <v>30</v>
      </c>
      <c r="EG233" t="s">
        <v>22</v>
      </c>
      <c r="EH233">
        <v>0</v>
      </c>
      <c r="EI233" t="s">
        <v>3</v>
      </c>
      <c r="EJ233">
        <v>1</v>
      </c>
      <c r="EK233">
        <v>89</v>
      </c>
      <c r="EL233" t="s">
        <v>218</v>
      </c>
      <c r="EM233" t="s">
        <v>219</v>
      </c>
      <c r="EO233" t="s">
        <v>3</v>
      </c>
      <c r="EQ233">
        <v>131072</v>
      </c>
      <c r="ER233">
        <v>53.46</v>
      </c>
      <c r="ES233">
        <v>0.28999999999999998</v>
      </c>
      <c r="ET233">
        <v>9.1</v>
      </c>
      <c r="EU233">
        <v>1.46</v>
      </c>
      <c r="EV233">
        <v>44.07</v>
      </c>
      <c r="EW233">
        <v>3.44</v>
      </c>
      <c r="EX233">
        <v>0</v>
      </c>
      <c r="EY233">
        <v>0</v>
      </c>
      <c r="FQ233">
        <v>0</v>
      </c>
      <c r="FR233">
        <f t="shared" si="298"/>
        <v>0</v>
      </c>
      <c r="FS233">
        <v>0</v>
      </c>
      <c r="FX233">
        <v>104</v>
      </c>
      <c r="FY233">
        <v>70</v>
      </c>
      <c r="GA233" t="s">
        <v>3</v>
      </c>
      <c r="GD233">
        <v>0</v>
      </c>
      <c r="GF233">
        <v>-2042855229</v>
      </c>
      <c r="GG233">
        <v>2</v>
      </c>
      <c r="GH233">
        <v>1</v>
      </c>
      <c r="GI233">
        <v>2</v>
      </c>
      <c r="GJ233">
        <v>0</v>
      </c>
      <c r="GK233">
        <f>ROUND(R233*(R12)/100,2)</f>
        <v>3.74</v>
      </c>
      <c r="GL233">
        <f t="shared" si="299"/>
        <v>0</v>
      </c>
      <c r="GM233">
        <f t="shared" si="300"/>
        <v>2807.35</v>
      </c>
      <c r="GN233">
        <f t="shared" si="301"/>
        <v>2807.35</v>
      </c>
      <c r="GO233">
        <f t="shared" si="302"/>
        <v>0</v>
      </c>
      <c r="GP233">
        <f t="shared" si="303"/>
        <v>0</v>
      </c>
      <c r="GR233">
        <v>0</v>
      </c>
      <c r="GS233">
        <v>0</v>
      </c>
      <c r="GT233">
        <v>0</v>
      </c>
      <c r="GU233" t="s">
        <v>3</v>
      </c>
      <c r="GV233">
        <f t="shared" si="304"/>
        <v>0</v>
      </c>
      <c r="GW233">
        <v>1</v>
      </c>
      <c r="GX233">
        <f t="shared" si="305"/>
        <v>0</v>
      </c>
      <c r="HA233">
        <v>0</v>
      </c>
      <c r="HB233">
        <v>0</v>
      </c>
      <c r="IK233">
        <v>0</v>
      </c>
    </row>
    <row r="234" spans="1:245" x14ac:dyDescent="0.2">
      <c r="A234">
        <v>18</v>
      </c>
      <c r="B234">
        <v>1</v>
      </c>
      <c r="E234" t="s">
        <v>411</v>
      </c>
      <c r="F234" t="s">
        <v>364</v>
      </c>
      <c r="G234" t="s">
        <v>365</v>
      </c>
      <c r="H234" t="s">
        <v>111</v>
      </c>
      <c r="I234">
        <f>I233*J234</f>
        <v>206.64</v>
      </c>
      <c r="J234">
        <v>840</v>
      </c>
      <c r="O234">
        <f t="shared" si="272"/>
        <v>5341.64</v>
      </c>
      <c r="P234">
        <f t="shared" si="273"/>
        <v>5341.64</v>
      </c>
      <c r="Q234">
        <f t="shared" si="274"/>
        <v>0</v>
      </c>
      <c r="R234">
        <f t="shared" si="275"/>
        <v>0</v>
      </c>
      <c r="S234">
        <f t="shared" si="276"/>
        <v>0</v>
      </c>
      <c r="T234">
        <f t="shared" si="277"/>
        <v>0</v>
      </c>
      <c r="U234">
        <f t="shared" si="278"/>
        <v>0</v>
      </c>
      <c r="V234">
        <f t="shared" si="279"/>
        <v>0</v>
      </c>
      <c r="W234">
        <f t="shared" si="280"/>
        <v>0</v>
      </c>
      <c r="X234">
        <f t="shared" si="281"/>
        <v>0</v>
      </c>
      <c r="Y234">
        <f t="shared" si="282"/>
        <v>0</v>
      </c>
      <c r="AA234">
        <v>42145827</v>
      </c>
      <c r="AB234">
        <f t="shared" si="283"/>
        <v>10.34</v>
      </c>
      <c r="AC234">
        <f>ROUND((ES234),6)</f>
        <v>10.34</v>
      </c>
      <c r="AD234">
        <f>ROUND((ET234),6)</f>
        <v>0</v>
      </c>
      <c r="AE234">
        <f>ROUND((EU234),6)</f>
        <v>0</v>
      </c>
      <c r="AF234">
        <f>ROUND((EV234),6)</f>
        <v>0</v>
      </c>
      <c r="AG234">
        <f t="shared" si="285"/>
        <v>0</v>
      </c>
      <c r="AH234">
        <f>(EW234)</f>
        <v>0</v>
      </c>
      <c r="AI234">
        <f>(EX234)</f>
        <v>0</v>
      </c>
      <c r="AJ234">
        <f t="shared" si="286"/>
        <v>0</v>
      </c>
      <c r="AK234">
        <v>10.34</v>
      </c>
      <c r="AL234">
        <v>10.34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1</v>
      </c>
      <c r="AW234">
        <v>1</v>
      </c>
      <c r="AZ234">
        <v>1</v>
      </c>
      <c r="BA234">
        <v>1</v>
      </c>
      <c r="BB234">
        <v>1</v>
      </c>
      <c r="BC234">
        <v>2.5</v>
      </c>
      <c r="BD234" t="s">
        <v>3</v>
      </c>
      <c r="BE234" t="s">
        <v>3</v>
      </c>
      <c r="BF234" t="s">
        <v>3</v>
      </c>
      <c r="BG234" t="s">
        <v>3</v>
      </c>
      <c r="BH234">
        <v>3</v>
      </c>
      <c r="BI234">
        <v>1</v>
      </c>
      <c r="BJ234" t="s">
        <v>366</v>
      </c>
      <c r="BM234">
        <v>89</v>
      </c>
      <c r="BN234">
        <v>7156650</v>
      </c>
      <c r="BO234" t="s">
        <v>364</v>
      </c>
      <c r="BP234">
        <v>1</v>
      </c>
      <c r="BQ234">
        <v>30</v>
      </c>
      <c r="BR234">
        <v>0</v>
      </c>
      <c r="BS234">
        <v>1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0</v>
      </c>
      <c r="CA234">
        <v>0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287"/>
        <v>5341.64</v>
      </c>
      <c r="CQ234">
        <f t="shared" si="288"/>
        <v>25.85</v>
      </c>
      <c r="CR234">
        <f t="shared" si="289"/>
        <v>0</v>
      </c>
      <c r="CS234">
        <f t="shared" si="290"/>
        <v>0</v>
      </c>
      <c r="CT234">
        <f t="shared" si="291"/>
        <v>0</v>
      </c>
      <c r="CU234">
        <f t="shared" si="292"/>
        <v>0</v>
      </c>
      <c r="CV234">
        <f t="shared" si="293"/>
        <v>0</v>
      </c>
      <c r="CW234">
        <f t="shared" si="294"/>
        <v>0</v>
      </c>
      <c r="CX234">
        <f t="shared" si="295"/>
        <v>0</v>
      </c>
      <c r="CY234">
        <f t="shared" si="296"/>
        <v>0</v>
      </c>
      <c r="CZ234">
        <f t="shared" si="297"/>
        <v>0</v>
      </c>
      <c r="DC234" t="s">
        <v>3</v>
      </c>
      <c r="DD234" t="s">
        <v>3</v>
      </c>
      <c r="DE234" t="s">
        <v>3</v>
      </c>
      <c r="DF234" t="s">
        <v>3</v>
      </c>
      <c r="DG234" t="s">
        <v>3</v>
      </c>
      <c r="DH234" t="s">
        <v>3</v>
      </c>
      <c r="DI234" t="s">
        <v>3</v>
      </c>
      <c r="DJ234" t="s">
        <v>3</v>
      </c>
      <c r="DK234" t="s">
        <v>3</v>
      </c>
      <c r="DL234" t="s">
        <v>3</v>
      </c>
      <c r="DM234" t="s">
        <v>3</v>
      </c>
      <c r="DN234">
        <v>104</v>
      </c>
      <c r="DO234">
        <v>70</v>
      </c>
      <c r="DP234">
        <v>1.0469999999999999</v>
      </c>
      <c r="DQ234">
        <v>1</v>
      </c>
      <c r="DU234">
        <v>1009</v>
      </c>
      <c r="DV234" t="s">
        <v>111</v>
      </c>
      <c r="DW234" t="s">
        <v>111</v>
      </c>
      <c r="DX234">
        <v>1</v>
      </c>
      <c r="EE234">
        <v>21987441</v>
      </c>
      <c r="EF234">
        <v>30</v>
      </c>
      <c r="EG234" t="s">
        <v>22</v>
      </c>
      <c r="EH234">
        <v>0</v>
      </c>
      <c r="EI234" t="s">
        <v>3</v>
      </c>
      <c r="EJ234">
        <v>1</v>
      </c>
      <c r="EK234">
        <v>89</v>
      </c>
      <c r="EL234" t="s">
        <v>218</v>
      </c>
      <c r="EM234" t="s">
        <v>219</v>
      </c>
      <c r="EO234" t="s">
        <v>3</v>
      </c>
      <c r="EQ234">
        <v>0</v>
      </c>
      <c r="ER234">
        <v>10.34</v>
      </c>
      <c r="ES234">
        <v>10.34</v>
      </c>
      <c r="ET234">
        <v>0</v>
      </c>
      <c r="EU234">
        <v>0</v>
      </c>
      <c r="EV234">
        <v>0</v>
      </c>
      <c r="EW234">
        <v>0</v>
      </c>
      <c r="EX234">
        <v>0</v>
      </c>
      <c r="FQ234">
        <v>0</v>
      </c>
      <c r="FR234">
        <f t="shared" si="298"/>
        <v>0</v>
      </c>
      <c r="FS234">
        <v>0</v>
      </c>
      <c r="FX234">
        <v>104</v>
      </c>
      <c r="FY234">
        <v>70</v>
      </c>
      <c r="GA234" t="s">
        <v>3</v>
      </c>
      <c r="GD234">
        <v>0</v>
      </c>
      <c r="GF234">
        <v>-461454490</v>
      </c>
      <c r="GG234">
        <v>2</v>
      </c>
      <c r="GH234">
        <v>1</v>
      </c>
      <c r="GI234">
        <v>2</v>
      </c>
      <c r="GJ234">
        <v>0</v>
      </c>
      <c r="GK234">
        <f>ROUND(R234*(R12)/100,2)</f>
        <v>0</v>
      </c>
      <c r="GL234">
        <f t="shared" si="299"/>
        <v>0</v>
      </c>
      <c r="GM234">
        <f t="shared" si="300"/>
        <v>5341.64</v>
      </c>
      <c r="GN234">
        <f t="shared" si="301"/>
        <v>5341.64</v>
      </c>
      <c r="GO234">
        <f t="shared" si="302"/>
        <v>0</v>
      </c>
      <c r="GP234">
        <f t="shared" si="303"/>
        <v>0</v>
      </c>
      <c r="GR234">
        <v>0</v>
      </c>
      <c r="GS234">
        <v>0</v>
      </c>
      <c r="GT234">
        <v>0</v>
      </c>
      <c r="GU234" t="s">
        <v>3</v>
      </c>
      <c r="GV234">
        <f t="shared" si="304"/>
        <v>0</v>
      </c>
      <c r="GW234">
        <v>1</v>
      </c>
      <c r="GX234">
        <f t="shared" si="305"/>
        <v>0</v>
      </c>
      <c r="HA234">
        <v>0</v>
      </c>
      <c r="HB234">
        <v>0</v>
      </c>
      <c r="IK234">
        <v>0</v>
      </c>
    </row>
    <row r="235" spans="1:245" x14ac:dyDescent="0.2">
      <c r="A235">
        <v>17</v>
      </c>
      <c r="B235">
        <v>1</v>
      </c>
      <c r="E235" t="s">
        <v>412</v>
      </c>
      <c r="F235" t="s">
        <v>413</v>
      </c>
      <c r="G235" t="s">
        <v>414</v>
      </c>
      <c r="H235" t="s">
        <v>20</v>
      </c>
      <c r="I235">
        <v>0.246</v>
      </c>
      <c r="J235">
        <v>0</v>
      </c>
      <c r="O235">
        <f t="shared" si="272"/>
        <v>1764.51</v>
      </c>
      <c r="P235">
        <f t="shared" si="273"/>
        <v>188.53</v>
      </c>
      <c r="Q235">
        <f t="shared" si="274"/>
        <v>105.97</v>
      </c>
      <c r="R235">
        <f t="shared" si="275"/>
        <v>2.62</v>
      </c>
      <c r="S235">
        <f t="shared" si="276"/>
        <v>1470.01</v>
      </c>
      <c r="T235">
        <f t="shared" si="277"/>
        <v>0</v>
      </c>
      <c r="U235">
        <f t="shared" si="278"/>
        <v>6.3793949999999997</v>
      </c>
      <c r="V235">
        <f t="shared" si="279"/>
        <v>0</v>
      </c>
      <c r="W235">
        <f t="shared" si="280"/>
        <v>0</v>
      </c>
      <c r="X235">
        <f t="shared" si="281"/>
        <v>1323.01</v>
      </c>
      <c r="Y235">
        <f t="shared" si="282"/>
        <v>646.79999999999995</v>
      </c>
      <c r="AA235">
        <v>42145827</v>
      </c>
      <c r="AB235">
        <f t="shared" si="283"/>
        <v>644.01049999999998</v>
      </c>
      <c r="AC235">
        <f>ROUND((ES235),6)</f>
        <v>267.95999999999998</v>
      </c>
      <c r="AD235">
        <f>ROUND(((ET235*1.25)),6)</f>
        <v>53.912500000000001</v>
      </c>
      <c r="AE235">
        <f>ROUND(((EU235*1.25)),6)</f>
        <v>10.637499999999999</v>
      </c>
      <c r="AF235">
        <f>ROUND(((EV235*1.15)),6)</f>
        <v>322.13799999999998</v>
      </c>
      <c r="AG235">
        <f t="shared" si="285"/>
        <v>0</v>
      </c>
      <c r="AH235">
        <f>((EW235*1.15))</f>
        <v>25.932499999999997</v>
      </c>
      <c r="AI235">
        <f>((EX235*1.25))</f>
        <v>0</v>
      </c>
      <c r="AJ235">
        <f t="shared" si="286"/>
        <v>0</v>
      </c>
      <c r="AK235">
        <v>591.21</v>
      </c>
      <c r="AL235">
        <v>267.95999999999998</v>
      </c>
      <c r="AM235">
        <v>43.13</v>
      </c>
      <c r="AN235">
        <v>8.51</v>
      </c>
      <c r="AO235">
        <v>280.12</v>
      </c>
      <c r="AP235">
        <v>0</v>
      </c>
      <c r="AQ235">
        <v>22.55</v>
      </c>
      <c r="AR235">
        <v>0</v>
      </c>
      <c r="AS235">
        <v>0</v>
      </c>
      <c r="AT235">
        <v>90</v>
      </c>
      <c r="AU235">
        <v>44</v>
      </c>
      <c r="AV235">
        <v>1</v>
      </c>
      <c r="AW235">
        <v>1</v>
      </c>
      <c r="AZ235">
        <v>1</v>
      </c>
      <c r="BA235">
        <v>18.55</v>
      </c>
      <c r="BB235">
        <v>7.99</v>
      </c>
      <c r="BC235">
        <v>2.86</v>
      </c>
      <c r="BD235" t="s">
        <v>3</v>
      </c>
      <c r="BE235" t="s">
        <v>3</v>
      </c>
      <c r="BF235" t="s">
        <v>3</v>
      </c>
      <c r="BG235" t="s">
        <v>3</v>
      </c>
      <c r="BH235">
        <v>0</v>
      </c>
      <c r="BI235">
        <v>1</v>
      </c>
      <c r="BJ235" t="s">
        <v>415</v>
      </c>
      <c r="BM235">
        <v>93</v>
      </c>
      <c r="BN235">
        <v>7156650</v>
      </c>
      <c r="BO235" t="s">
        <v>413</v>
      </c>
      <c r="BP235">
        <v>1</v>
      </c>
      <c r="BQ235">
        <v>30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90</v>
      </c>
      <c r="CA235">
        <v>44</v>
      </c>
      <c r="CF235">
        <v>0</v>
      </c>
      <c r="CG235">
        <v>0</v>
      </c>
      <c r="CM235">
        <v>0</v>
      </c>
      <c r="CN235" t="s">
        <v>3</v>
      </c>
      <c r="CO235">
        <v>0</v>
      </c>
      <c r="CP235">
        <f t="shared" si="287"/>
        <v>1764.51</v>
      </c>
      <c r="CQ235">
        <f t="shared" si="288"/>
        <v>766.36559999999986</v>
      </c>
      <c r="CR235">
        <f t="shared" si="289"/>
        <v>430.760875</v>
      </c>
      <c r="CS235">
        <f t="shared" si="290"/>
        <v>10.637499999999999</v>
      </c>
      <c r="CT235">
        <f t="shared" si="291"/>
        <v>5975.6598999999997</v>
      </c>
      <c r="CU235">
        <f t="shared" si="292"/>
        <v>0</v>
      </c>
      <c r="CV235">
        <f t="shared" si="293"/>
        <v>25.932499999999997</v>
      </c>
      <c r="CW235">
        <f t="shared" si="294"/>
        <v>0</v>
      </c>
      <c r="CX235">
        <f t="shared" si="295"/>
        <v>0</v>
      </c>
      <c r="CY235">
        <f t="shared" si="296"/>
        <v>1323.009</v>
      </c>
      <c r="CZ235">
        <f t="shared" si="297"/>
        <v>646.80439999999999</v>
      </c>
      <c r="DC235" t="s">
        <v>3</v>
      </c>
      <c r="DD235" t="s">
        <v>3</v>
      </c>
      <c r="DE235" t="s">
        <v>11</v>
      </c>
      <c r="DF235" t="s">
        <v>11</v>
      </c>
      <c r="DG235" t="s">
        <v>12</v>
      </c>
      <c r="DH235" t="s">
        <v>3</v>
      </c>
      <c r="DI235" t="s">
        <v>12</v>
      </c>
      <c r="DJ235" t="s">
        <v>11</v>
      </c>
      <c r="DK235" t="s">
        <v>3</v>
      </c>
      <c r="DL235" t="s">
        <v>3</v>
      </c>
      <c r="DM235" t="s">
        <v>3</v>
      </c>
      <c r="DN235">
        <v>104</v>
      </c>
      <c r="DO235">
        <v>70</v>
      </c>
      <c r="DP235">
        <v>1.0469999999999999</v>
      </c>
      <c r="DQ235">
        <v>1</v>
      </c>
      <c r="DU235">
        <v>1005</v>
      </c>
      <c r="DV235" t="s">
        <v>20</v>
      </c>
      <c r="DW235" t="s">
        <v>20</v>
      </c>
      <c r="DX235">
        <v>100</v>
      </c>
      <c r="EE235">
        <v>21987445</v>
      </c>
      <c r="EF235">
        <v>30</v>
      </c>
      <c r="EG235" t="s">
        <v>22</v>
      </c>
      <c r="EH235">
        <v>0</v>
      </c>
      <c r="EI235" t="s">
        <v>3</v>
      </c>
      <c r="EJ235">
        <v>1</v>
      </c>
      <c r="EK235">
        <v>93</v>
      </c>
      <c r="EL235" t="s">
        <v>234</v>
      </c>
      <c r="EM235" t="s">
        <v>235</v>
      </c>
      <c r="EO235" t="s">
        <v>3</v>
      </c>
      <c r="EQ235">
        <v>131072</v>
      </c>
      <c r="ER235">
        <v>591.21</v>
      </c>
      <c r="ES235">
        <v>267.95999999999998</v>
      </c>
      <c r="ET235">
        <v>43.13</v>
      </c>
      <c r="EU235">
        <v>8.51</v>
      </c>
      <c r="EV235">
        <v>280.12</v>
      </c>
      <c r="EW235">
        <v>22.55</v>
      </c>
      <c r="EX235">
        <v>0</v>
      </c>
      <c r="EY235">
        <v>0</v>
      </c>
      <c r="FQ235">
        <v>0</v>
      </c>
      <c r="FR235">
        <f t="shared" si="298"/>
        <v>0</v>
      </c>
      <c r="FS235">
        <v>0</v>
      </c>
      <c r="FX235">
        <v>104</v>
      </c>
      <c r="FY235">
        <v>70</v>
      </c>
      <c r="GA235" t="s">
        <v>3</v>
      </c>
      <c r="GD235">
        <v>0</v>
      </c>
      <c r="GF235">
        <v>93923224</v>
      </c>
      <c r="GG235">
        <v>2</v>
      </c>
      <c r="GH235">
        <v>1</v>
      </c>
      <c r="GI235">
        <v>2</v>
      </c>
      <c r="GJ235">
        <v>0</v>
      </c>
      <c r="GK235">
        <f>ROUND(R235*(R12)/100,2)</f>
        <v>4.38</v>
      </c>
      <c r="GL235">
        <f t="shared" si="299"/>
        <v>0</v>
      </c>
      <c r="GM235">
        <f t="shared" si="300"/>
        <v>3738.7</v>
      </c>
      <c r="GN235">
        <f t="shared" si="301"/>
        <v>3738.7</v>
      </c>
      <c r="GO235">
        <f t="shared" si="302"/>
        <v>0</v>
      </c>
      <c r="GP235">
        <f t="shared" si="303"/>
        <v>0</v>
      </c>
      <c r="GR235">
        <v>0</v>
      </c>
      <c r="GS235">
        <v>0</v>
      </c>
      <c r="GT235">
        <v>0</v>
      </c>
      <c r="GU235" t="s">
        <v>3</v>
      </c>
      <c r="GV235">
        <f t="shared" si="304"/>
        <v>0</v>
      </c>
      <c r="GW235">
        <v>1</v>
      </c>
      <c r="GX235">
        <f t="shared" si="305"/>
        <v>0</v>
      </c>
      <c r="HA235">
        <v>0</v>
      </c>
      <c r="HB235">
        <v>0</v>
      </c>
      <c r="IK235">
        <v>0</v>
      </c>
    </row>
    <row r="236" spans="1:245" x14ac:dyDescent="0.2">
      <c r="A236">
        <v>18</v>
      </c>
      <c r="B236">
        <v>1</v>
      </c>
      <c r="E236" t="s">
        <v>416</v>
      </c>
      <c r="F236" t="s">
        <v>417</v>
      </c>
      <c r="G236" t="s">
        <v>418</v>
      </c>
      <c r="H236" t="s">
        <v>28</v>
      </c>
      <c r="I236">
        <f>I235*J236</f>
        <v>25.215</v>
      </c>
      <c r="J236">
        <v>102.5</v>
      </c>
      <c r="O236">
        <f t="shared" si="272"/>
        <v>16935.71</v>
      </c>
      <c r="P236">
        <f t="shared" si="273"/>
        <v>16935.71</v>
      </c>
      <c r="Q236">
        <f t="shared" si="274"/>
        <v>0</v>
      </c>
      <c r="R236">
        <f t="shared" si="275"/>
        <v>0</v>
      </c>
      <c r="S236">
        <f t="shared" si="276"/>
        <v>0</v>
      </c>
      <c r="T236">
        <f t="shared" si="277"/>
        <v>0</v>
      </c>
      <c r="U236">
        <f t="shared" si="278"/>
        <v>0</v>
      </c>
      <c r="V236">
        <f t="shared" si="279"/>
        <v>0</v>
      </c>
      <c r="W236">
        <f t="shared" si="280"/>
        <v>0</v>
      </c>
      <c r="X236">
        <f t="shared" si="281"/>
        <v>0</v>
      </c>
      <c r="Y236">
        <f t="shared" si="282"/>
        <v>0</v>
      </c>
      <c r="AA236">
        <v>42145827</v>
      </c>
      <c r="AB236">
        <f t="shared" si="283"/>
        <v>276.39999999999998</v>
      </c>
      <c r="AC236">
        <f>ROUND((ES236),6)</f>
        <v>276.39999999999998</v>
      </c>
      <c r="AD236">
        <f>ROUND((ET236),6)</f>
        <v>0</v>
      </c>
      <c r="AE236">
        <f>ROUND((EU236),6)</f>
        <v>0</v>
      </c>
      <c r="AF236">
        <f>ROUND((EV236),6)</f>
        <v>0</v>
      </c>
      <c r="AG236">
        <f t="shared" si="285"/>
        <v>0</v>
      </c>
      <c r="AH236">
        <f>(EW236)</f>
        <v>0</v>
      </c>
      <c r="AI236">
        <f>(EX236)</f>
        <v>0</v>
      </c>
      <c r="AJ236">
        <f t="shared" si="286"/>
        <v>0</v>
      </c>
      <c r="AK236">
        <v>276.39999999999998</v>
      </c>
      <c r="AL236">
        <v>276.39999999999998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1</v>
      </c>
      <c r="AW236">
        <v>1</v>
      </c>
      <c r="AZ236">
        <v>1</v>
      </c>
      <c r="BA236">
        <v>1</v>
      </c>
      <c r="BB236">
        <v>1</v>
      </c>
      <c r="BC236">
        <v>2.4300000000000002</v>
      </c>
      <c r="BD236" t="s">
        <v>3</v>
      </c>
      <c r="BE236" t="s">
        <v>3</v>
      </c>
      <c r="BF236" t="s">
        <v>3</v>
      </c>
      <c r="BG236" t="s">
        <v>3</v>
      </c>
      <c r="BH236">
        <v>3</v>
      </c>
      <c r="BI236">
        <v>1</v>
      </c>
      <c r="BJ236" t="s">
        <v>419</v>
      </c>
      <c r="BM236">
        <v>93</v>
      </c>
      <c r="BN236">
        <v>7156650</v>
      </c>
      <c r="BO236" t="s">
        <v>417</v>
      </c>
      <c r="BP236">
        <v>1</v>
      </c>
      <c r="BQ236">
        <v>30</v>
      </c>
      <c r="BR236">
        <v>0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0</v>
      </c>
      <c r="CA236">
        <v>0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87"/>
        <v>16935.71</v>
      </c>
      <c r="CQ236">
        <f t="shared" si="288"/>
        <v>671.65200000000004</v>
      </c>
      <c r="CR236">
        <f t="shared" si="289"/>
        <v>0</v>
      </c>
      <c r="CS236">
        <f t="shared" si="290"/>
        <v>0</v>
      </c>
      <c r="CT236">
        <f t="shared" si="291"/>
        <v>0</v>
      </c>
      <c r="CU236">
        <f t="shared" si="292"/>
        <v>0</v>
      </c>
      <c r="CV236">
        <f t="shared" si="293"/>
        <v>0</v>
      </c>
      <c r="CW236">
        <f t="shared" si="294"/>
        <v>0</v>
      </c>
      <c r="CX236">
        <f t="shared" si="295"/>
        <v>0</v>
      </c>
      <c r="CY236">
        <f t="shared" si="296"/>
        <v>0</v>
      </c>
      <c r="CZ236">
        <f t="shared" si="297"/>
        <v>0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104</v>
      </c>
      <c r="DO236">
        <v>70</v>
      </c>
      <c r="DP236">
        <v>1.0469999999999999</v>
      </c>
      <c r="DQ236">
        <v>1</v>
      </c>
      <c r="DU236">
        <v>1005</v>
      </c>
      <c r="DV236" t="s">
        <v>28</v>
      </c>
      <c r="DW236" t="s">
        <v>28</v>
      </c>
      <c r="DX236">
        <v>1</v>
      </c>
      <c r="EE236">
        <v>21987445</v>
      </c>
      <c r="EF236">
        <v>30</v>
      </c>
      <c r="EG236" t="s">
        <v>22</v>
      </c>
      <c r="EH236">
        <v>0</v>
      </c>
      <c r="EI236" t="s">
        <v>3</v>
      </c>
      <c r="EJ236">
        <v>1</v>
      </c>
      <c r="EK236">
        <v>93</v>
      </c>
      <c r="EL236" t="s">
        <v>234</v>
      </c>
      <c r="EM236" t="s">
        <v>235</v>
      </c>
      <c r="EO236" t="s">
        <v>3</v>
      </c>
      <c r="EQ236">
        <v>0</v>
      </c>
      <c r="ER236">
        <v>276.39999999999998</v>
      </c>
      <c r="ES236">
        <v>276.39999999999998</v>
      </c>
      <c r="ET236">
        <v>0</v>
      </c>
      <c r="EU236">
        <v>0</v>
      </c>
      <c r="EV236">
        <v>0</v>
      </c>
      <c r="EW236">
        <v>0</v>
      </c>
      <c r="EX236">
        <v>0</v>
      </c>
      <c r="FQ236">
        <v>0</v>
      </c>
      <c r="FR236">
        <f t="shared" si="298"/>
        <v>0</v>
      </c>
      <c r="FS236">
        <v>0</v>
      </c>
      <c r="FX236">
        <v>104</v>
      </c>
      <c r="FY236">
        <v>70</v>
      </c>
      <c r="GA236" t="s">
        <v>3</v>
      </c>
      <c r="GD236">
        <v>0</v>
      </c>
      <c r="GF236">
        <v>-1970368887</v>
      </c>
      <c r="GG236">
        <v>2</v>
      </c>
      <c r="GH236">
        <v>1</v>
      </c>
      <c r="GI236">
        <v>2</v>
      </c>
      <c r="GJ236">
        <v>0</v>
      </c>
      <c r="GK236">
        <f>ROUND(R236*(R12)/100,2)</f>
        <v>0</v>
      </c>
      <c r="GL236">
        <f t="shared" si="299"/>
        <v>0</v>
      </c>
      <c r="GM236">
        <f t="shared" si="300"/>
        <v>16935.71</v>
      </c>
      <c r="GN236">
        <f t="shared" si="301"/>
        <v>16935.71</v>
      </c>
      <c r="GO236">
        <f t="shared" si="302"/>
        <v>0</v>
      </c>
      <c r="GP236">
        <f t="shared" si="303"/>
        <v>0</v>
      </c>
      <c r="GR236">
        <v>0</v>
      </c>
      <c r="GS236">
        <v>0</v>
      </c>
      <c r="GT236">
        <v>0</v>
      </c>
      <c r="GU236" t="s">
        <v>3</v>
      </c>
      <c r="GV236">
        <f t="shared" si="304"/>
        <v>0</v>
      </c>
      <c r="GW236">
        <v>1</v>
      </c>
      <c r="GX236">
        <f t="shared" si="305"/>
        <v>0</v>
      </c>
      <c r="HA236">
        <v>0</v>
      </c>
      <c r="HB236">
        <v>0</v>
      </c>
      <c r="IK236">
        <v>0</v>
      </c>
    </row>
    <row r="237" spans="1:245" x14ac:dyDescent="0.2">
      <c r="A237">
        <v>19</v>
      </c>
      <c r="B237">
        <v>1</v>
      </c>
      <c r="F237" t="s">
        <v>3</v>
      </c>
      <c r="G237" t="s">
        <v>420</v>
      </c>
      <c r="H237" t="s">
        <v>3</v>
      </c>
      <c r="AA237">
        <v>1</v>
      </c>
      <c r="IK237">
        <v>0</v>
      </c>
    </row>
    <row r="238" spans="1:245" x14ac:dyDescent="0.2">
      <c r="A238">
        <v>17</v>
      </c>
      <c r="B238">
        <v>1</v>
      </c>
      <c r="E238" t="s">
        <v>421</v>
      </c>
      <c r="F238" t="s">
        <v>422</v>
      </c>
      <c r="G238" t="s">
        <v>423</v>
      </c>
      <c r="H238" t="s">
        <v>424</v>
      </c>
      <c r="I238">
        <v>6.9259000000000004</v>
      </c>
      <c r="J238">
        <v>0</v>
      </c>
      <c r="O238">
        <f t="shared" ref="O238:O243" si="307">ROUND(CP238,2)</f>
        <v>53278.89</v>
      </c>
      <c r="P238">
        <f t="shared" ref="P238:P243" si="308">ROUND(CQ238*I238,2)</f>
        <v>2.08</v>
      </c>
      <c r="Q238">
        <f t="shared" ref="Q238:Q243" si="309">ROUND(CR238*I238,2)</f>
        <v>173.67</v>
      </c>
      <c r="R238">
        <f t="shared" ref="R238:R243" si="310">ROUND(CS238*I238,2)</f>
        <v>3.55</v>
      </c>
      <c r="S238">
        <f t="shared" ref="S238:S243" si="311">ROUND(CT238*I238,2)</f>
        <v>53103.14</v>
      </c>
      <c r="T238">
        <f t="shared" ref="T238:T243" si="312">ROUND(CU238*I238,2)</f>
        <v>0</v>
      </c>
      <c r="U238">
        <f t="shared" ref="U238:U243" si="313">CV238*I238</f>
        <v>232.41242629999999</v>
      </c>
      <c r="V238">
        <f t="shared" ref="V238:V243" si="314">CW238*I238</f>
        <v>0</v>
      </c>
      <c r="W238">
        <f t="shared" ref="W238:W243" si="315">ROUND(CX238*I238,2)</f>
        <v>0</v>
      </c>
      <c r="X238">
        <f t="shared" ref="X238:Y243" si="316">ROUND(CY238,2)</f>
        <v>47792.83</v>
      </c>
      <c r="Y238">
        <f t="shared" si="316"/>
        <v>23365.38</v>
      </c>
      <c r="AA238">
        <v>42145827</v>
      </c>
      <c r="AB238">
        <f t="shared" ref="AB238:AB243" si="317">ROUND((AC238+AD238+AF238),6)</f>
        <v>416.35300000000001</v>
      </c>
      <c r="AC238">
        <f t="shared" ref="AC238:AC243" si="318">ROUND((ES238),6)</f>
        <v>7.0000000000000007E-2</v>
      </c>
      <c r="AD238">
        <f>ROUND(((ET238*1.25)),6)</f>
        <v>2.95</v>
      </c>
      <c r="AE238">
        <f>ROUND(((EU238*1.25)),6)</f>
        <v>0.51249999999999996</v>
      </c>
      <c r="AF238">
        <f>ROUND(((EV238*1.15)),6)</f>
        <v>413.33300000000003</v>
      </c>
      <c r="AG238">
        <f t="shared" ref="AG238:AG243" si="319">ROUND((AP238),6)</f>
        <v>0</v>
      </c>
      <c r="AH238">
        <f>((EW238*1.15))</f>
        <v>33.556999999999995</v>
      </c>
      <c r="AI238">
        <f>((EX238*1.25))</f>
        <v>0</v>
      </c>
      <c r="AJ238">
        <f t="shared" ref="AJ238:AJ243" si="320">ROUND((AS238),6)</f>
        <v>0</v>
      </c>
      <c r="AK238">
        <v>361.85</v>
      </c>
      <c r="AL238">
        <v>7.0000000000000007E-2</v>
      </c>
      <c r="AM238">
        <v>2.36</v>
      </c>
      <c r="AN238">
        <v>0.41</v>
      </c>
      <c r="AO238">
        <v>359.42</v>
      </c>
      <c r="AP238">
        <v>0</v>
      </c>
      <c r="AQ238">
        <v>29.18</v>
      </c>
      <c r="AR238">
        <v>0</v>
      </c>
      <c r="AS238">
        <v>0</v>
      </c>
      <c r="AT238">
        <v>90</v>
      </c>
      <c r="AU238">
        <v>44</v>
      </c>
      <c r="AV238">
        <v>1</v>
      </c>
      <c r="AW238">
        <v>1</v>
      </c>
      <c r="AZ238">
        <v>1</v>
      </c>
      <c r="BA238">
        <v>18.55</v>
      </c>
      <c r="BB238">
        <v>8.5</v>
      </c>
      <c r="BC238">
        <v>4.29</v>
      </c>
      <c r="BD238" t="s">
        <v>3</v>
      </c>
      <c r="BE238" t="s">
        <v>3</v>
      </c>
      <c r="BF238" t="s">
        <v>3</v>
      </c>
      <c r="BG238" t="s">
        <v>3</v>
      </c>
      <c r="BH238">
        <v>0</v>
      </c>
      <c r="BI238">
        <v>1</v>
      </c>
      <c r="BJ238" t="s">
        <v>425</v>
      </c>
      <c r="BM238">
        <v>91</v>
      </c>
      <c r="BN238">
        <v>7156650</v>
      </c>
      <c r="BO238" t="s">
        <v>422</v>
      </c>
      <c r="BP238">
        <v>1</v>
      </c>
      <c r="BQ238">
        <v>30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90</v>
      </c>
      <c r="CA238">
        <v>44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ref="CP238:CP243" si="321">(P238+Q238+S238)</f>
        <v>53278.89</v>
      </c>
      <c r="CQ238">
        <f t="shared" ref="CQ238:CQ243" si="322">(AC238*BC238*AW238)</f>
        <v>0.30030000000000001</v>
      </c>
      <c r="CR238">
        <f t="shared" ref="CR238:CR243" si="323">(AD238*BB238*AV238)</f>
        <v>25.075000000000003</v>
      </c>
      <c r="CS238">
        <f t="shared" ref="CS238:CS243" si="324">(AE238*BS238*AV238)</f>
        <v>0.51249999999999996</v>
      </c>
      <c r="CT238">
        <f t="shared" ref="CT238:CT243" si="325">(AF238*BA238*AV238)</f>
        <v>7667.327150000001</v>
      </c>
      <c r="CU238">
        <f t="shared" ref="CU238:CU243" si="326">AG238</f>
        <v>0</v>
      </c>
      <c r="CV238">
        <f t="shared" ref="CV238:CV243" si="327">(AH238*AV238)</f>
        <v>33.556999999999995</v>
      </c>
      <c r="CW238">
        <f t="shared" ref="CW238:CX243" si="328">AI238</f>
        <v>0</v>
      </c>
      <c r="CX238">
        <f t="shared" si="328"/>
        <v>0</v>
      </c>
      <c r="CY238">
        <f t="shared" ref="CY238:CY243" si="329">S238*(BZ238/100)</f>
        <v>47792.826000000001</v>
      </c>
      <c r="CZ238">
        <f t="shared" ref="CZ238:CZ243" si="330">S238*(CA238/100)</f>
        <v>23365.381600000001</v>
      </c>
      <c r="DC238" t="s">
        <v>3</v>
      </c>
      <c r="DD238" t="s">
        <v>3</v>
      </c>
      <c r="DE238" t="s">
        <v>11</v>
      </c>
      <c r="DF238" t="s">
        <v>11</v>
      </c>
      <c r="DG238" t="s">
        <v>12</v>
      </c>
      <c r="DH238" t="s">
        <v>3</v>
      </c>
      <c r="DI238" t="s">
        <v>12</v>
      </c>
      <c r="DJ238" t="s">
        <v>11</v>
      </c>
      <c r="DK238" t="s">
        <v>3</v>
      </c>
      <c r="DL238" t="s">
        <v>3</v>
      </c>
      <c r="DM238" t="s">
        <v>3</v>
      </c>
      <c r="DN238">
        <v>104</v>
      </c>
      <c r="DO238">
        <v>70</v>
      </c>
      <c r="DP238">
        <v>1.0469999999999999</v>
      </c>
      <c r="DQ238">
        <v>1</v>
      </c>
      <c r="DU238">
        <v>1003</v>
      </c>
      <c r="DV238" t="s">
        <v>424</v>
      </c>
      <c r="DW238" t="s">
        <v>424</v>
      </c>
      <c r="DX238">
        <v>100</v>
      </c>
      <c r="EE238">
        <v>21987443</v>
      </c>
      <c r="EF238">
        <v>30</v>
      </c>
      <c r="EG238" t="s">
        <v>22</v>
      </c>
      <c r="EH238">
        <v>0</v>
      </c>
      <c r="EI238" t="s">
        <v>3</v>
      </c>
      <c r="EJ238">
        <v>1</v>
      </c>
      <c r="EK238">
        <v>91</v>
      </c>
      <c r="EL238" t="s">
        <v>333</v>
      </c>
      <c r="EM238" t="s">
        <v>334</v>
      </c>
      <c r="EO238" t="s">
        <v>3</v>
      </c>
      <c r="EQ238">
        <v>131072</v>
      </c>
      <c r="ER238">
        <v>361.85</v>
      </c>
      <c r="ES238">
        <v>7.0000000000000007E-2</v>
      </c>
      <c r="ET238">
        <v>2.36</v>
      </c>
      <c r="EU238">
        <v>0.41</v>
      </c>
      <c r="EV238">
        <v>359.42</v>
      </c>
      <c r="EW238">
        <v>29.18</v>
      </c>
      <c r="EX238">
        <v>0</v>
      </c>
      <c r="EY238">
        <v>0</v>
      </c>
      <c r="FQ238">
        <v>0</v>
      </c>
      <c r="FR238">
        <f t="shared" ref="FR238:FR243" si="331">ROUND(IF(AND(BH238=3,BI238=3),P238,0),2)</f>
        <v>0</v>
      </c>
      <c r="FS238">
        <v>0</v>
      </c>
      <c r="FX238">
        <v>104</v>
      </c>
      <c r="FY238">
        <v>70</v>
      </c>
      <c r="GA238" t="s">
        <v>3</v>
      </c>
      <c r="GD238">
        <v>0</v>
      </c>
      <c r="GF238">
        <v>1878613846</v>
      </c>
      <c r="GG238">
        <v>2</v>
      </c>
      <c r="GH238">
        <v>1</v>
      </c>
      <c r="GI238">
        <v>2</v>
      </c>
      <c r="GJ238">
        <v>0</v>
      </c>
      <c r="GK238">
        <f>ROUND(R238*(R12)/100,2)</f>
        <v>5.93</v>
      </c>
      <c r="GL238">
        <f t="shared" ref="GL238:GL243" si="332">ROUND(IF(AND(BH238=3,BI238=3,FS238&lt;&gt;0),P238,0),2)</f>
        <v>0</v>
      </c>
      <c r="GM238">
        <f t="shared" ref="GM238:GM243" si="333">ROUND(O238+X238+Y238+GK238,2)+GX238</f>
        <v>124443.03</v>
      </c>
      <c r="GN238">
        <f t="shared" ref="GN238:GN243" si="334">IF(OR(BI238=0,BI238=1),ROUND(O238+X238+Y238+GK238,2),0)</f>
        <v>124443.03</v>
      </c>
      <c r="GO238">
        <f t="shared" ref="GO238:GO243" si="335">IF(BI238=2,ROUND(O238+X238+Y238+GK238,2),0)</f>
        <v>0</v>
      </c>
      <c r="GP238">
        <f t="shared" ref="GP238:GP243" si="336">IF(BI238=4,ROUND(O238+X238+Y238+GK238,2)+GX238,0)</f>
        <v>0</v>
      </c>
      <c r="GR238">
        <v>0</v>
      </c>
      <c r="GS238">
        <v>0</v>
      </c>
      <c r="GT238">
        <v>0</v>
      </c>
      <c r="GU238" t="s">
        <v>3</v>
      </c>
      <c r="GV238">
        <f t="shared" ref="GV238:GV243" si="337">ROUND(GT238,6)</f>
        <v>0</v>
      </c>
      <c r="GW238">
        <v>1</v>
      </c>
      <c r="GX238">
        <f t="shared" ref="GX238:GX243" si="338">ROUND(GV238*GW238*I238,2)</f>
        <v>0</v>
      </c>
      <c r="HA238">
        <v>0</v>
      </c>
      <c r="HB238">
        <v>0</v>
      </c>
      <c r="IK238">
        <v>0</v>
      </c>
    </row>
    <row r="239" spans="1:245" x14ac:dyDescent="0.2">
      <c r="A239">
        <v>18</v>
      </c>
      <c r="B239">
        <v>1</v>
      </c>
      <c r="E239" t="s">
        <v>426</v>
      </c>
      <c r="F239" t="s">
        <v>272</v>
      </c>
      <c r="G239" t="s">
        <v>273</v>
      </c>
      <c r="H239" t="s">
        <v>39</v>
      </c>
      <c r="I239">
        <f>I238*J239</f>
        <v>4.1555000000000002E-2</v>
      </c>
      <c r="J239">
        <v>5.9999422457731122E-3</v>
      </c>
      <c r="O239">
        <f t="shared" si="307"/>
        <v>1080.2</v>
      </c>
      <c r="P239">
        <f t="shared" si="308"/>
        <v>1080.2</v>
      </c>
      <c r="Q239">
        <f t="shared" si="309"/>
        <v>0</v>
      </c>
      <c r="R239">
        <f t="shared" si="310"/>
        <v>0</v>
      </c>
      <c r="S239">
        <f t="shared" si="311"/>
        <v>0</v>
      </c>
      <c r="T239">
        <f t="shared" si="312"/>
        <v>0</v>
      </c>
      <c r="U239">
        <f t="shared" si="313"/>
        <v>0</v>
      </c>
      <c r="V239">
        <f t="shared" si="314"/>
        <v>0</v>
      </c>
      <c r="W239">
        <f t="shared" si="315"/>
        <v>0</v>
      </c>
      <c r="X239">
        <f t="shared" si="316"/>
        <v>0</v>
      </c>
      <c r="Y239">
        <f t="shared" si="316"/>
        <v>0</v>
      </c>
      <c r="AA239">
        <v>42145827</v>
      </c>
      <c r="AB239">
        <f t="shared" si="317"/>
        <v>27362.67</v>
      </c>
      <c r="AC239">
        <f t="shared" si="318"/>
        <v>27362.67</v>
      </c>
      <c r="AD239">
        <f t="shared" ref="AD239:AF241" si="339">ROUND((ET239),6)</f>
        <v>0</v>
      </c>
      <c r="AE239">
        <f t="shared" si="339"/>
        <v>0</v>
      </c>
      <c r="AF239">
        <f t="shared" si="339"/>
        <v>0</v>
      </c>
      <c r="AG239">
        <f t="shared" si="319"/>
        <v>0</v>
      </c>
      <c r="AH239">
        <f t="shared" ref="AH239:AI241" si="340">(EW239)</f>
        <v>0</v>
      </c>
      <c r="AI239">
        <f t="shared" si="340"/>
        <v>0</v>
      </c>
      <c r="AJ239">
        <f t="shared" si="320"/>
        <v>0</v>
      </c>
      <c r="AK239">
        <v>27362.67</v>
      </c>
      <c r="AL239">
        <v>27362.67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</v>
      </c>
      <c r="AW239">
        <v>1</v>
      </c>
      <c r="AZ239">
        <v>1</v>
      </c>
      <c r="BA239">
        <v>1</v>
      </c>
      <c r="BB239">
        <v>1</v>
      </c>
      <c r="BC239">
        <v>0.95</v>
      </c>
      <c r="BD239" t="s">
        <v>3</v>
      </c>
      <c r="BE239" t="s">
        <v>3</v>
      </c>
      <c r="BF239" t="s">
        <v>3</v>
      </c>
      <c r="BG239" t="s">
        <v>3</v>
      </c>
      <c r="BH239">
        <v>3</v>
      </c>
      <c r="BI239">
        <v>1</v>
      </c>
      <c r="BJ239" t="s">
        <v>274</v>
      </c>
      <c r="BM239">
        <v>91</v>
      </c>
      <c r="BN239">
        <v>7156650</v>
      </c>
      <c r="BO239" t="s">
        <v>272</v>
      </c>
      <c r="BP239">
        <v>1</v>
      </c>
      <c r="BQ239">
        <v>30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0</v>
      </c>
      <c r="CA239">
        <v>0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321"/>
        <v>1080.2</v>
      </c>
      <c r="CQ239">
        <f t="shared" si="322"/>
        <v>25994.536499999998</v>
      </c>
      <c r="CR239">
        <f t="shared" si="323"/>
        <v>0</v>
      </c>
      <c r="CS239">
        <f t="shared" si="324"/>
        <v>0</v>
      </c>
      <c r="CT239">
        <f t="shared" si="325"/>
        <v>0</v>
      </c>
      <c r="CU239">
        <f t="shared" si="326"/>
        <v>0</v>
      </c>
      <c r="CV239">
        <f t="shared" si="327"/>
        <v>0</v>
      </c>
      <c r="CW239">
        <f t="shared" si="328"/>
        <v>0</v>
      </c>
      <c r="CX239">
        <f t="shared" si="328"/>
        <v>0</v>
      </c>
      <c r="CY239">
        <f t="shared" si="329"/>
        <v>0</v>
      </c>
      <c r="CZ239">
        <f t="shared" si="330"/>
        <v>0</v>
      </c>
      <c r="DC239" t="s">
        <v>3</v>
      </c>
      <c r="DD239" t="s">
        <v>3</v>
      </c>
      <c r="DE239" t="s">
        <v>3</v>
      </c>
      <c r="DF239" t="s">
        <v>3</v>
      </c>
      <c r="DG239" t="s">
        <v>3</v>
      </c>
      <c r="DH239" t="s">
        <v>3</v>
      </c>
      <c r="DI239" t="s">
        <v>3</v>
      </c>
      <c r="DJ239" t="s">
        <v>3</v>
      </c>
      <c r="DK239" t="s">
        <v>3</v>
      </c>
      <c r="DL239" t="s">
        <v>3</v>
      </c>
      <c r="DM239" t="s">
        <v>3</v>
      </c>
      <c r="DN239">
        <v>104</v>
      </c>
      <c r="DO239">
        <v>70</v>
      </c>
      <c r="DP239">
        <v>1.0469999999999999</v>
      </c>
      <c r="DQ239">
        <v>1</v>
      </c>
      <c r="DU239">
        <v>1009</v>
      </c>
      <c r="DV239" t="s">
        <v>39</v>
      </c>
      <c r="DW239" t="s">
        <v>39</v>
      </c>
      <c r="DX239">
        <v>1000</v>
      </c>
      <c r="EE239">
        <v>21987443</v>
      </c>
      <c r="EF239">
        <v>30</v>
      </c>
      <c r="EG239" t="s">
        <v>22</v>
      </c>
      <c r="EH239">
        <v>0</v>
      </c>
      <c r="EI239" t="s">
        <v>3</v>
      </c>
      <c r="EJ239">
        <v>1</v>
      </c>
      <c r="EK239">
        <v>91</v>
      </c>
      <c r="EL239" t="s">
        <v>333</v>
      </c>
      <c r="EM239" t="s">
        <v>334</v>
      </c>
      <c r="EO239" t="s">
        <v>3</v>
      </c>
      <c r="EQ239">
        <v>0</v>
      </c>
      <c r="ER239">
        <v>27362.67</v>
      </c>
      <c r="ES239">
        <v>27362.67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331"/>
        <v>0</v>
      </c>
      <c r="FS239">
        <v>0</v>
      </c>
      <c r="FX239">
        <v>104</v>
      </c>
      <c r="FY239">
        <v>70</v>
      </c>
      <c r="GA239" t="s">
        <v>3</v>
      </c>
      <c r="GD239">
        <v>0</v>
      </c>
      <c r="GF239">
        <v>1389983172</v>
      </c>
      <c r="GG239">
        <v>2</v>
      </c>
      <c r="GH239">
        <v>1</v>
      </c>
      <c r="GI239">
        <v>2</v>
      </c>
      <c r="GJ239">
        <v>0</v>
      </c>
      <c r="GK239">
        <f>ROUND(R239*(R12)/100,2)</f>
        <v>0</v>
      </c>
      <c r="GL239">
        <f t="shared" si="332"/>
        <v>0</v>
      </c>
      <c r="GM239">
        <f t="shared" si="333"/>
        <v>1080.2</v>
      </c>
      <c r="GN239">
        <f t="shared" si="334"/>
        <v>1080.2</v>
      </c>
      <c r="GO239">
        <f t="shared" si="335"/>
        <v>0</v>
      </c>
      <c r="GP239">
        <f t="shared" si="336"/>
        <v>0</v>
      </c>
      <c r="GR239">
        <v>0</v>
      </c>
      <c r="GS239">
        <v>0</v>
      </c>
      <c r="GT239">
        <v>0</v>
      </c>
      <c r="GU239" t="s">
        <v>3</v>
      </c>
      <c r="GV239">
        <f t="shared" si="337"/>
        <v>0</v>
      </c>
      <c r="GW239">
        <v>1</v>
      </c>
      <c r="GX239">
        <f t="shared" si="338"/>
        <v>0</v>
      </c>
      <c r="HA239">
        <v>0</v>
      </c>
      <c r="HB239">
        <v>0</v>
      </c>
      <c r="IK239">
        <v>0</v>
      </c>
    </row>
    <row r="240" spans="1:245" x14ac:dyDescent="0.2">
      <c r="A240">
        <v>18</v>
      </c>
      <c r="B240">
        <v>1</v>
      </c>
      <c r="E240" t="s">
        <v>427</v>
      </c>
      <c r="F240" t="s">
        <v>163</v>
      </c>
      <c r="G240" t="s">
        <v>164</v>
      </c>
      <c r="H240" t="s">
        <v>39</v>
      </c>
      <c r="I240">
        <f>I238*J240</f>
        <v>0.29781400000000002</v>
      </c>
      <c r="J240">
        <v>4.3000043315670165E-2</v>
      </c>
      <c r="O240">
        <f t="shared" si="307"/>
        <v>4422.29</v>
      </c>
      <c r="P240">
        <f t="shared" si="308"/>
        <v>4422.29</v>
      </c>
      <c r="Q240">
        <f t="shared" si="309"/>
        <v>0</v>
      </c>
      <c r="R240">
        <f t="shared" si="310"/>
        <v>0</v>
      </c>
      <c r="S240">
        <f t="shared" si="311"/>
        <v>0</v>
      </c>
      <c r="T240">
        <f t="shared" si="312"/>
        <v>0</v>
      </c>
      <c r="U240">
        <f t="shared" si="313"/>
        <v>0</v>
      </c>
      <c r="V240">
        <f t="shared" si="314"/>
        <v>0</v>
      </c>
      <c r="W240">
        <f t="shared" si="315"/>
        <v>0</v>
      </c>
      <c r="X240">
        <f t="shared" si="316"/>
        <v>0</v>
      </c>
      <c r="Y240">
        <f t="shared" si="316"/>
        <v>0</v>
      </c>
      <c r="AA240">
        <v>42145827</v>
      </c>
      <c r="AB240">
        <f t="shared" si="317"/>
        <v>3374.81</v>
      </c>
      <c r="AC240">
        <f t="shared" si="318"/>
        <v>3374.81</v>
      </c>
      <c r="AD240">
        <f t="shared" si="339"/>
        <v>0</v>
      </c>
      <c r="AE240">
        <f t="shared" si="339"/>
        <v>0</v>
      </c>
      <c r="AF240">
        <f t="shared" si="339"/>
        <v>0</v>
      </c>
      <c r="AG240">
        <f t="shared" si="319"/>
        <v>0</v>
      </c>
      <c r="AH240">
        <f t="shared" si="340"/>
        <v>0</v>
      </c>
      <c r="AI240">
        <f t="shared" si="340"/>
        <v>0</v>
      </c>
      <c r="AJ240">
        <f t="shared" si="320"/>
        <v>0</v>
      </c>
      <c r="AK240">
        <v>3374.81</v>
      </c>
      <c r="AL240">
        <v>3374.81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1</v>
      </c>
      <c r="AW240">
        <v>1</v>
      </c>
      <c r="AZ240">
        <v>1</v>
      </c>
      <c r="BA240">
        <v>1</v>
      </c>
      <c r="BB240">
        <v>1</v>
      </c>
      <c r="BC240">
        <v>4.4000000000000004</v>
      </c>
      <c r="BD240" t="s">
        <v>3</v>
      </c>
      <c r="BE240" t="s">
        <v>3</v>
      </c>
      <c r="BF240" t="s">
        <v>3</v>
      </c>
      <c r="BG240" t="s">
        <v>3</v>
      </c>
      <c r="BH240">
        <v>3</v>
      </c>
      <c r="BI240">
        <v>1</v>
      </c>
      <c r="BJ240" t="s">
        <v>165</v>
      </c>
      <c r="BM240">
        <v>91</v>
      </c>
      <c r="BN240">
        <v>7156650</v>
      </c>
      <c r="BO240" t="s">
        <v>163</v>
      </c>
      <c r="BP240">
        <v>1</v>
      </c>
      <c r="BQ240">
        <v>30</v>
      </c>
      <c r="BR240">
        <v>0</v>
      </c>
      <c r="BS240">
        <v>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0</v>
      </c>
      <c r="CA240">
        <v>0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321"/>
        <v>4422.29</v>
      </c>
      <c r="CQ240">
        <f t="shared" si="322"/>
        <v>14849.164000000001</v>
      </c>
      <c r="CR240">
        <f t="shared" si="323"/>
        <v>0</v>
      </c>
      <c r="CS240">
        <f t="shared" si="324"/>
        <v>0</v>
      </c>
      <c r="CT240">
        <f t="shared" si="325"/>
        <v>0</v>
      </c>
      <c r="CU240">
        <f t="shared" si="326"/>
        <v>0</v>
      </c>
      <c r="CV240">
        <f t="shared" si="327"/>
        <v>0</v>
      </c>
      <c r="CW240">
        <f t="shared" si="328"/>
        <v>0</v>
      </c>
      <c r="CX240">
        <f t="shared" si="328"/>
        <v>0</v>
      </c>
      <c r="CY240">
        <f t="shared" si="329"/>
        <v>0</v>
      </c>
      <c r="CZ240">
        <f t="shared" si="330"/>
        <v>0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104</v>
      </c>
      <c r="DO240">
        <v>70</v>
      </c>
      <c r="DP240">
        <v>1.0469999999999999</v>
      </c>
      <c r="DQ240">
        <v>1</v>
      </c>
      <c r="DU240">
        <v>1009</v>
      </c>
      <c r="DV240" t="s">
        <v>39</v>
      </c>
      <c r="DW240" t="s">
        <v>39</v>
      </c>
      <c r="DX240">
        <v>1000</v>
      </c>
      <c r="EE240">
        <v>21987443</v>
      </c>
      <c r="EF240">
        <v>30</v>
      </c>
      <c r="EG240" t="s">
        <v>22</v>
      </c>
      <c r="EH240">
        <v>0</v>
      </c>
      <c r="EI240" t="s">
        <v>3</v>
      </c>
      <c r="EJ240">
        <v>1</v>
      </c>
      <c r="EK240">
        <v>91</v>
      </c>
      <c r="EL240" t="s">
        <v>333</v>
      </c>
      <c r="EM240" t="s">
        <v>334</v>
      </c>
      <c r="EO240" t="s">
        <v>3</v>
      </c>
      <c r="EQ240">
        <v>0</v>
      </c>
      <c r="ER240">
        <v>3374.81</v>
      </c>
      <c r="ES240">
        <v>3374.81</v>
      </c>
      <c r="ET240">
        <v>0</v>
      </c>
      <c r="EU240">
        <v>0</v>
      </c>
      <c r="EV240">
        <v>0</v>
      </c>
      <c r="EW240">
        <v>0</v>
      </c>
      <c r="EX240">
        <v>0</v>
      </c>
      <c r="FQ240">
        <v>0</v>
      </c>
      <c r="FR240">
        <f t="shared" si="331"/>
        <v>0</v>
      </c>
      <c r="FS240">
        <v>0</v>
      </c>
      <c r="FX240">
        <v>104</v>
      </c>
      <c r="FY240">
        <v>70</v>
      </c>
      <c r="GA240" t="s">
        <v>3</v>
      </c>
      <c r="GD240">
        <v>0</v>
      </c>
      <c r="GF240">
        <v>1724304728</v>
      </c>
      <c r="GG240">
        <v>2</v>
      </c>
      <c r="GH240">
        <v>1</v>
      </c>
      <c r="GI240">
        <v>2</v>
      </c>
      <c r="GJ240">
        <v>0</v>
      </c>
      <c r="GK240">
        <f>ROUND(R240*(R12)/100,2)</f>
        <v>0</v>
      </c>
      <c r="GL240">
        <f t="shared" si="332"/>
        <v>0</v>
      </c>
      <c r="GM240">
        <f t="shared" si="333"/>
        <v>4422.29</v>
      </c>
      <c r="GN240">
        <f t="shared" si="334"/>
        <v>4422.29</v>
      </c>
      <c r="GO240">
        <f t="shared" si="335"/>
        <v>0</v>
      </c>
      <c r="GP240">
        <f t="shared" si="336"/>
        <v>0</v>
      </c>
      <c r="GR240">
        <v>0</v>
      </c>
      <c r="GS240">
        <v>0</v>
      </c>
      <c r="GT240">
        <v>0</v>
      </c>
      <c r="GU240" t="s">
        <v>3</v>
      </c>
      <c r="GV240">
        <f t="shared" si="337"/>
        <v>0</v>
      </c>
      <c r="GW240">
        <v>1</v>
      </c>
      <c r="GX240">
        <f t="shared" si="338"/>
        <v>0</v>
      </c>
      <c r="HA240">
        <v>0</v>
      </c>
      <c r="HB240">
        <v>0</v>
      </c>
      <c r="IK240">
        <v>0</v>
      </c>
    </row>
    <row r="241" spans="1:245" x14ac:dyDescent="0.2">
      <c r="A241">
        <v>18</v>
      </c>
      <c r="B241">
        <v>1</v>
      </c>
      <c r="E241" t="s">
        <v>428</v>
      </c>
      <c r="F241" t="s">
        <v>277</v>
      </c>
      <c r="G241" t="s">
        <v>278</v>
      </c>
      <c r="H241" t="s">
        <v>28</v>
      </c>
      <c r="I241">
        <f>I238*J241</f>
        <v>70.644180000000006</v>
      </c>
      <c r="J241">
        <v>10.200000000000001</v>
      </c>
      <c r="O241">
        <f t="shared" si="307"/>
        <v>28472.97</v>
      </c>
      <c r="P241">
        <f t="shared" si="308"/>
        <v>28472.97</v>
      </c>
      <c r="Q241">
        <f t="shared" si="309"/>
        <v>0</v>
      </c>
      <c r="R241">
        <f t="shared" si="310"/>
        <v>0</v>
      </c>
      <c r="S241">
        <f t="shared" si="311"/>
        <v>0</v>
      </c>
      <c r="T241">
        <f t="shared" si="312"/>
        <v>0</v>
      </c>
      <c r="U241">
        <f t="shared" si="313"/>
        <v>0</v>
      </c>
      <c r="V241">
        <f t="shared" si="314"/>
        <v>0</v>
      </c>
      <c r="W241">
        <f t="shared" si="315"/>
        <v>0</v>
      </c>
      <c r="X241">
        <f t="shared" si="316"/>
        <v>0</v>
      </c>
      <c r="Y241">
        <f t="shared" si="316"/>
        <v>0</v>
      </c>
      <c r="AA241">
        <v>42145827</v>
      </c>
      <c r="AB241">
        <f t="shared" si="317"/>
        <v>92.02</v>
      </c>
      <c r="AC241">
        <f t="shared" si="318"/>
        <v>92.02</v>
      </c>
      <c r="AD241">
        <f t="shared" si="339"/>
        <v>0</v>
      </c>
      <c r="AE241">
        <f t="shared" si="339"/>
        <v>0</v>
      </c>
      <c r="AF241">
        <f t="shared" si="339"/>
        <v>0</v>
      </c>
      <c r="AG241">
        <f t="shared" si="319"/>
        <v>0</v>
      </c>
      <c r="AH241">
        <f t="shared" si="340"/>
        <v>0</v>
      </c>
      <c r="AI241">
        <f t="shared" si="340"/>
        <v>0</v>
      </c>
      <c r="AJ241">
        <f t="shared" si="320"/>
        <v>0</v>
      </c>
      <c r="AK241">
        <v>92.02</v>
      </c>
      <c r="AL241">
        <v>92.02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</v>
      </c>
      <c r="AW241">
        <v>1</v>
      </c>
      <c r="AZ241">
        <v>1</v>
      </c>
      <c r="BA241">
        <v>1</v>
      </c>
      <c r="BB241">
        <v>1</v>
      </c>
      <c r="BC241">
        <v>4.38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1</v>
      </c>
      <c r="BJ241" t="s">
        <v>279</v>
      </c>
      <c r="BM241">
        <v>91</v>
      </c>
      <c r="BN241">
        <v>7156650</v>
      </c>
      <c r="BO241" t="s">
        <v>277</v>
      </c>
      <c r="BP241">
        <v>1</v>
      </c>
      <c r="BQ241">
        <v>30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0</v>
      </c>
      <c r="CA241">
        <v>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321"/>
        <v>28472.97</v>
      </c>
      <c r="CQ241">
        <f t="shared" si="322"/>
        <v>403.04759999999999</v>
      </c>
      <c r="CR241">
        <f t="shared" si="323"/>
        <v>0</v>
      </c>
      <c r="CS241">
        <f t="shared" si="324"/>
        <v>0</v>
      </c>
      <c r="CT241">
        <f t="shared" si="325"/>
        <v>0</v>
      </c>
      <c r="CU241">
        <f t="shared" si="326"/>
        <v>0</v>
      </c>
      <c r="CV241">
        <f t="shared" si="327"/>
        <v>0</v>
      </c>
      <c r="CW241">
        <f t="shared" si="328"/>
        <v>0</v>
      </c>
      <c r="CX241">
        <f t="shared" si="328"/>
        <v>0</v>
      </c>
      <c r="CY241">
        <f t="shared" si="329"/>
        <v>0</v>
      </c>
      <c r="CZ241">
        <f t="shared" si="330"/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104</v>
      </c>
      <c r="DO241">
        <v>70</v>
      </c>
      <c r="DP241">
        <v>1.0469999999999999</v>
      </c>
      <c r="DQ241">
        <v>1</v>
      </c>
      <c r="DU241">
        <v>1005</v>
      </c>
      <c r="DV241" t="s">
        <v>28</v>
      </c>
      <c r="DW241" t="s">
        <v>28</v>
      </c>
      <c r="DX241">
        <v>1</v>
      </c>
      <c r="EE241">
        <v>21987443</v>
      </c>
      <c r="EF241">
        <v>30</v>
      </c>
      <c r="EG241" t="s">
        <v>22</v>
      </c>
      <c r="EH241">
        <v>0</v>
      </c>
      <c r="EI241" t="s">
        <v>3</v>
      </c>
      <c r="EJ241">
        <v>1</v>
      </c>
      <c r="EK241">
        <v>91</v>
      </c>
      <c r="EL241" t="s">
        <v>333</v>
      </c>
      <c r="EM241" t="s">
        <v>334</v>
      </c>
      <c r="EO241" t="s">
        <v>3</v>
      </c>
      <c r="EQ241">
        <v>0</v>
      </c>
      <c r="ER241">
        <v>92.02</v>
      </c>
      <c r="ES241">
        <v>92.02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331"/>
        <v>0</v>
      </c>
      <c r="FS241">
        <v>0</v>
      </c>
      <c r="FX241">
        <v>104</v>
      </c>
      <c r="FY241">
        <v>70</v>
      </c>
      <c r="GA241" t="s">
        <v>3</v>
      </c>
      <c r="GD241">
        <v>0</v>
      </c>
      <c r="GF241">
        <v>1213652254</v>
      </c>
      <c r="GG241">
        <v>2</v>
      </c>
      <c r="GH241">
        <v>1</v>
      </c>
      <c r="GI241">
        <v>2</v>
      </c>
      <c r="GJ241">
        <v>0</v>
      </c>
      <c r="GK241">
        <f>ROUND(R241*(R12)/100,2)</f>
        <v>0</v>
      </c>
      <c r="GL241">
        <f t="shared" si="332"/>
        <v>0</v>
      </c>
      <c r="GM241">
        <f t="shared" si="333"/>
        <v>28472.97</v>
      </c>
      <c r="GN241">
        <f t="shared" si="334"/>
        <v>28472.97</v>
      </c>
      <c r="GO241">
        <f t="shared" si="335"/>
        <v>0</v>
      </c>
      <c r="GP241">
        <f t="shared" si="336"/>
        <v>0</v>
      </c>
      <c r="GR241">
        <v>0</v>
      </c>
      <c r="GS241">
        <v>0</v>
      </c>
      <c r="GT241">
        <v>0</v>
      </c>
      <c r="GU241" t="s">
        <v>3</v>
      </c>
      <c r="GV241">
        <f t="shared" si="337"/>
        <v>0</v>
      </c>
      <c r="GW241">
        <v>1</v>
      </c>
      <c r="GX241">
        <f t="shared" si="338"/>
        <v>0</v>
      </c>
      <c r="HA241">
        <v>0</v>
      </c>
      <c r="HB241">
        <v>0</v>
      </c>
      <c r="IK241">
        <v>0</v>
      </c>
    </row>
    <row r="242" spans="1:245" x14ac:dyDescent="0.2">
      <c r="A242">
        <v>17</v>
      </c>
      <c r="B242">
        <v>1</v>
      </c>
      <c r="E242" t="s">
        <v>429</v>
      </c>
      <c r="F242" t="s">
        <v>430</v>
      </c>
      <c r="G242" t="s">
        <v>431</v>
      </c>
      <c r="H242" t="s">
        <v>424</v>
      </c>
      <c r="I242">
        <v>0.2283</v>
      </c>
      <c r="J242">
        <v>0</v>
      </c>
      <c r="O242">
        <f t="shared" si="307"/>
        <v>751.05</v>
      </c>
      <c r="P242">
        <f t="shared" si="308"/>
        <v>44.99</v>
      </c>
      <c r="Q242">
        <f t="shared" si="309"/>
        <v>28.47</v>
      </c>
      <c r="R242">
        <f t="shared" si="310"/>
        <v>0.21</v>
      </c>
      <c r="S242">
        <f t="shared" si="311"/>
        <v>677.59</v>
      </c>
      <c r="T242">
        <f t="shared" si="312"/>
        <v>0</v>
      </c>
      <c r="U242">
        <f t="shared" si="313"/>
        <v>3.32119425</v>
      </c>
      <c r="V242">
        <f t="shared" si="314"/>
        <v>0</v>
      </c>
      <c r="W242">
        <f t="shared" si="315"/>
        <v>0</v>
      </c>
      <c r="X242">
        <f t="shared" si="316"/>
        <v>609.83000000000004</v>
      </c>
      <c r="Y242">
        <f t="shared" si="316"/>
        <v>298.14</v>
      </c>
      <c r="AA242">
        <v>42145827</v>
      </c>
      <c r="AB242">
        <f t="shared" si="317"/>
        <v>347.61700000000002</v>
      </c>
      <c r="AC242">
        <f t="shared" si="318"/>
        <v>174.38</v>
      </c>
      <c r="AD242">
        <f>ROUND(((ET242*1.25)),6)</f>
        <v>13.237500000000001</v>
      </c>
      <c r="AE242">
        <f>ROUND(((EU242*1.25)),6)</f>
        <v>0.9</v>
      </c>
      <c r="AF242">
        <f>ROUND(((EV242*1.15)),6)</f>
        <v>159.99950000000001</v>
      </c>
      <c r="AG242">
        <f t="shared" si="319"/>
        <v>0</v>
      </c>
      <c r="AH242">
        <f>((EW242*1.15))</f>
        <v>14.547499999999999</v>
      </c>
      <c r="AI242">
        <f>((EX242*1.25))</f>
        <v>0</v>
      </c>
      <c r="AJ242">
        <f t="shared" si="320"/>
        <v>0</v>
      </c>
      <c r="AK242">
        <v>324.10000000000002</v>
      </c>
      <c r="AL242">
        <v>174.38</v>
      </c>
      <c r="AM242">
        <v>10.59</v>
      </c>
      <c r="AN242">
        <v>0.72</v>
      </c>
      <c r="AO242">
        <v>139.13</v>
      </c>
      <c r="AP242">
        <v>0</v>
      </c>
      <c r="AQ242">
        <v>12.65</v>
      </c>
      <c r="AR242">
        <v>0</v>
      </c>
      <c r="AS242">
        <v>0</v>
      </c>
      <c r="AT242">
        <v>90</v>
      </c>
      <c r="AU242">
        <v>44</v>
      </c>
      <c r="AV242">
        <v>1</v>
      </c>
      <c r="AW242">
        <v>1</v>
      </c>
      <c r="AZ242">
        <v>1</v>
      </c>
      <c r="BA242">
        <v>18.55</v>
      </c>
      <c r="BB242">
        <v>9.42</v>
      </c>
      <c r="BC242">
        <v>1.1299999999999999</v>
      </c>
      <c r="BD242" t="s">
        <v>3</v>
      </c>
      <c r="BE242" t="s">
        <v>3</v>
      </c>
      <c r="BF242" t="s">
        <v>3</v>
      </c>
      <c r="BG242" t="s">
        <v>3</v>
      </c>
      <c r="BH242">
        <v>0</v>
      </c>
      <c r="BI242">
        <v>1</v>
      </c>
      <c r="BJ242" t="s">
        <v>432</v>
      </c>
      <c r="BM242">
        <v>91</v>
      </c>
      <c r="BN242">
        <v>7156650</v>
      </c>
      <c r="BO242" t="s">
        <v>430</v>
      </c>
      <c r="BP242">
        <v>1</v>
      </c>
      <c r="BQ242">
        <v>30</v>
      </c>
      <c r="BR242">
        <v>0</v>
      </c>
      <c r="BS242">
        <v>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90</v>
      </c>
      <c r="CA242">
        <v>44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321"/>
        <v>751.05000000000007</v>
      </c>
      <c r="CQ242">
        <f t="shared" si="322"/>
        <v>197.04939999999996</v>
      </c>
      <c r="CR242">
        <f t="shared" si="323"/>
        <v>124.69725000000001</v>
      </c>
      <c r="CS242">
        <f t="shared" si="324"/>
        <v>0.9</v>
      </c>
      <c r="CT242">
        <f t="shared" si="325"/>
        <v>2967.9907250000001</v>
      </c>
      <c r="CU242">
        <f t="shared" si="326"/>
        <v>0</v>
      </c>
      <c r="CV242">
        <f t="shared" si="327"/>
        <v>14.547499999999999</v>
      </c>
      <c r="CW242">
        <f t="shared" si="328"/>
        <v>0</v>
      </c>
      <c r="CX242">
        <f t="shared" si="328"/>
        <v>0</v>
      </c>
      <c r="CY242">
        <f t="shared" si="329"/>
        <v>609.83100000000002</v>
      </c>
      <c r="CZ242">
        <f t="shared" si="330"/>
        <v>298.13960000000003</v>
      </c>
      <c r="DC242" t="s">
        <v>3</v>
      </c>
      <c r="DD242" t="s">
        <v>3</v>
      </c>
      <c r="DE242" t="s">
        <v>11</v>
      </c>
      <c r="DF242" t="s">
        <v>11</v>
      </c>
      <c r="DG242" t="s">
        <v>12</v>
      </c>
      <c r="DH242" t="s">
        <v>3</v>
      </c>
      <c r="DI242" t="s">
        <v>12</v>
      </c>
      <c r="DJ242" t="s">
        <v>11</v>
      </c>
      <c r="DK242" t="s">
        <v>3</v>
      </c>
      <c r="DL242" t="s">
        <v>3</v>
      </c>
      <c r="DM242" t="s">
        <v>3</v>
      </c>
      <c r="DN242">
        <v>104</v>
      </c>
      <c r="DO242">
        <v>70</v>
      </c>
      <c r="DP242">
        <v>1.0469999999999999</v>
      </c>
      <c r="DQ242">
        <v>1</v>
      </c>
      <c r="DU242">
        <v>1003</v>
      </c>
      <c r="DV242" t="s">
        <v>424</v>
      </c>
      <c r="DW242" t="s">
        <v>424</v>
      </c>
      <c r="DX242">
        <v>100</v>
      </c>
      <c r="EE242">
        <v>21987443</v>
      </c>
      <c r="EF242">
        <v>30</v>
      </c>
      <c r="EG242" t="s">
        <v>22</v>
      </c>
      <c r="EH242">
        <v>0</v>
      </c>
      <c r="EI242" t="s">
        <v>3</v>
      </c>
      <c r="EJ242">
        <v>1</v>
      </c>
      <c r="EK242">
        <v>91</v>
      </c>
      <c r="EL242" t="s">
        <v>333</v>
      </c>
      <c r="EM242" t="s">
        <v>334</v>
      </c>
      <c r="EO242" t="s">
        <v>3</v>
      </c>
      <c r="EQ242">
        <v>131072</v>
      </c>
      <c r="ER242">
        <v>324.10000000000002</v>
      </c>
      <c r="ES242">
        <v>174.38</v>
      </c>
      <c r="ET242">
        <v>10.59</v>
      </c>
      <c r="EU242">
        <v>0.72</v>
      </c>
      <c r="EV242">
        <v>139.13</v>
      </c>
      <c r="EW242">
        <v>12.65</v>
      </c>
      <c r="EX242">
        <v>0</v>
      </c>
      <c r="EY242">
        <v>0</v>
      </c>
      <c r="FQ242">
        <v>0</v>
      </c>
      <c r="FR242">
        <f t="shared" si="331"/>
        <v>0</v>
      </c>
      <c r="FS242">
        <v>0</v>
      </c>
      <c r="FX242">
        <v>104</v>
      </c>
      <c r="FY242">
        <v>70</v>
      </c>
      <c r="GA242" t="s">
        <v>3</v>
      </c>
      <c r="GD242">
        <v>0</v>
      </c>
      <c r="GF242">
        <v>1443946229</v>
      </c>
      <c r="GG242">
        <v>2</v>
      </c>
      <c r="GH242">
        <v>1</v>
      </c>
      <c r="GI242">
        <v>2</v>
      </c>
      <c r="GJ242">
        <v>0</v>
      </c>
      <c r="GK242">
        <f>ROUND(R242*(R12)/100,2)</f>
        <v>0.35</v>
      </c>
      <c r="GL242">
        <f t="shared" si="332"/>
        <v>0</v>
      </c>
      <c r="GM242">
        <f t="shared" si="333"/>
        <v>1659.37</v>
      </c>
      <c r="GN242">
        <f t="shared" si="334"/>
        <v>1659.37</v>
      </c>
      <c r="GO242">
        <f t="shared" si="335"/>
        <v>0</v>
      </c>
      <c r="GP242">
        <f t="shared" si="336"/>
        <v>0</v>
      </c>
      <c r="GR242">
        <v>0</v>
      </c>
      <c r="GS242">
        <v>0</v>
      </c>
      <c r="GT242">
        <v>0</v>
      </c>
      <c r="GU242" t="s">
        <v>3</v>
      </c>
      <c r="GV242">
        <f t="shared" si="337"/>
        <v>0</v>
      </c>
      <c r="GW242">
        <v>1</v>
      </c>
      <c r="GX242">
        <f t="shared" si="338"/>
        <v>0</v>
      </c>
      <c r="HA242">
        <v>0</v>
      </c>
      <c r="HB242">
        <v>0</v>
      </c>
      <c r="IK242">
        <v>0</v>
      </c>
    </row>
    <row r="243" spans="1:245" x14ac:dyDescent="0.2">
      <c r="A243">
        <v>18</v>
      </c>
      <c r="B243">
        <v>1</v>
      </c>
      <c r="E243" t="s">
        <v>433</v>
      </c>
      <c r="F243" t="s">
        <v>434</v>
      </c>
      <c r="G243" t="s">
        <v>435</v>
      </c>
      <c r="H243" t="s">
        <v>436</v>
      </c>
      <c r="I243">
        <f>I242*J243</f>
        <v>23.971499999999999</v>
      </c>
      <c r="J243">
        <v>105</v>
      </c>
      <c r="O243">
        <f t="shared" si="307"/>
        <v>840.07</v>
      </c>
      <c r="P243">
        <f t="shared" si="308"/>
        <v>840.07</v>
      </c>
      <c r="Q243">
        <f t="shared" si="309"/>
        <v>0</v>
      </c>
      <c r="R243">
        <f t="shared" si="310"/>
        <v>0</v>
      </c>
      <c r="S243">
        <f t="shared" si="311"/>
        <v>0</v>
      </c>
      <c r="T243">
        <f t="shared" si="312"/>
        <v>0</v>
      </c>
      <c r="U243">
        <f t="shared" si="313"/>
        <v>0</v>
      </c>
      <c r="V243">
        <f t="shared" si="314"/>
        <v>0</v>
      </c>
      <c r="W243">
        <f t="shared" si="315"/>
        <v>0</v>
      </c>
      <c r="X243">
        <f t="shared" si="316"/>
        <v>0</v>
      </c>
      <c r="Y243">
        <f t="shared" si="316"/>
        <v>0</v>
      </c>
      <c r="AA243">
        <v>42145827</v>
      </c>
      <c r="AB243">
        <f t="shared" si="317"/>
        <v>22.18</v>
      </c>
      <c r="AC243">
        <f t="shared" si="318"/>
        <v>22.18</v>
      </c>
      <c r="AD243">
        <f>ROUND((ET243),6)</f>
        <v>0</v>
      </c>
      <c r="AE243">
        <f>ROUND((EU243),6)</f>
        <v>0</v>
      </c>
      <c r="AF243">
        <f>ROUND((EV243),6)</f>
        <v>0</v>
      </c>
      <c r="AG243">
        <f t="shared" si="319"/>
        <v>0</v>
      </c>
      <c r="AH243">
        <f>(EW243)</f>
        <v>0</v>
      </c>
      <c r="AI243">
        <f>(EX243)</f>
        <v>0</v>
      </c>
      <c r="AJ243">
        <f t="shared" si="320"/>
        <v>0</v>
      </c>
      <c r="AK243">
        <v>22.18</v>
      </c>
      <c r="AL243">
        <v>22.18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1.58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1</v>
      </c>
      <c r="BJ243" t="s">
        <v>437</v>
      </c>
      <c r="BM243">
        <v>91</v>
      </c>
      <c r="BN243">
        <v>7156650</v>
      </c>
      <c r="BO243" t="s">
        <v>434</v>
      </c>
      <c r="BP243">
        <v>1</v>
      </c>
      <c r="BQ243">
        <v>30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0</v>
      </c>
      <c r="CA243">
        <v>0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321"/>
        <v>840.07</v>
      </c>
      <c r="CQ243">
        <f t="shared" si="322"/>
        <v>35.044400000000003</v>
      </c>
      <c r="CR243">
        <f t="shared" si="323"/>
        <v>0</v>
      </c>
      <c r="CS243">
        <f t="shared" si="324"/>
        <v>0</v>
      </c>
      <c r="CT243">
        <f t="shared" si="325"/>
        <v>0</v>
      </c>
      <c r="CU243">
        <f t="shared" si="326"/>
        <v>0</v>
      </c>
      <c r="CV243">
        <f t="shared" si="327"/>
        <v>0</v>
      </c>
      <c r="CW243">
        <f t="shared" si="328"/>
        <v>0</v>
      </c>
      <c r="CX243">
        <f t="shared" si="328"/>
        <v>0</v>
      </c>
      <c r="CY243">
        <f t="shared" si="329"/>
        <v>0</v>
      </c>
      <c r="CZ243">
        <f t="shared" si="330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104</v>
      </c>
      <c r="DO243">
        <v>70</v>
      </c>
      <c r="DP243">
        <v>1.0469999999999999</v>
      </c>
      <c r="DQ243">
        <v>1</v>
      </c>
      <c r="DU243">
        <v>1003</v>
      </c>
      <c r="DV243" t="s">
        <v>436</v>
      </c>
      <c r="DW243" t="s">
        <v>436</v>
      </c>
      <c r="DX243">
        <v>1</v>
      </c>
      <c r="EE243">
        <v>21987443</v>
      </c>
      <c r="EF243">
        <v>30</v>
      </c>
      <c r="EG243" t="s">
        <v>22</v>
      </c>
      <c r="EH243">
        <v>0</v>
      </c>
      <c r="EI243" t="s">
        <v>3</v>
      </c>
      <c r="EJ243">
        <v>1</v>
      </c>
      <c r="EK243">
        <v>91</v>
      </c>
      <c r="EL243" t="s">
        <v>333</v>
      </c>
      <c r="EM243" t="s">
        <v>334</v>
      </c>
      <c r="EO243" t="s">
        <v>3</v>
      </c>
      <c r="EQ243">
        <v>0</v>
      </c>
      <c r="ER243">
        <v>22.18</v>
      </c>
      <c r="ES243">
        <v>22.18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331"/>
        <v>0</v>
      </c>
      <c r="FS243">
        <v>0</v>
      </c>
      <c r="FX243">
        <v>104</v>
      </c>
      <c r="FY243">
        <v>70</v>
      </c>
      <c r="GA243" t="s">
        <v>3</v>
      </c>
      <c r="GD243">
        <v>0</v>
      </c>
      <c r="GF243">
        <v>1762455265</v>
      </c>
      <c r="GG243">
        <v>2</v>
      </c>
      <c r="GH243">
        <v>1</v>
      </c>
      <c r="GI243">
        <v>2</v>
      </c>
      <c r="GJ243">
        <v>0</v>
      </c>
      <c r="GK243">
        <f>ROUND(R243*(R12)/100,2)</f>
        <v>0</v>
      </c>
      <c r="GL243">
        <f t="shared" si="332"/>
        <v>0</v>
      </c>
      <c r="GM243">
        <f t="shared" si="333"/>
        <v>840.07</v>
      </c>
      <c r="GN243">
        <f t="shared" si="334"/>
        <v>840.07</v>
      </c>
      <c r="GO243">
        <f t="shared" si="335"/>
        <v>0</v>
      </c>
      <c r="GP243">
        <f t="shared" si="336"/>
        <v>0</v>
      </c>
      <c r="GR243">
        <v>0</v>
      </c>
      <c r="GS243">
        <v>0</v>
      </c>
      <c r="GT243">
        <v>0</v>
      </c>
      <c r="GU243" t="s">
        <v>3</v>
      </c>
      <c r="GV243">
        <f t="shared" si="337"/>
        <v>0</v>
      </c>
      <c r="GW243">
        <v>1</v>
      </c>
      <c r="GX243">
        <f t="shared" si="338"/>
        <v>0</v>
      </c>
      <c r="HA243">
        <v>0</v>
      </c>
      <c r="HB243">
        <v>0</v>
      </c>
      <c r="IK243">
        <v>0</v>
      </c>
    </row>
    <row r="245" spans="1:245" x14ac:dyDescent="0.2">
      <c r="A245" s="2">
        <v>51</v>
      </c>
      <c r="B245" s="2">
        <f>B137</f>
        <v>1</v>
      </c>
      <c r="C245" s="2">
        <f>A137</f>
        <v>5</v>
      </c>
      <c r="D245" s="2">
        <f>ROW(A137)</f>
        <v>137</v>
      </c>
      <c r="E245" s="2"/>
      <c r="F245" s="2" t="str">
        <f>IF(F137&lt;&gt;"",F137,"")</f>
        <v>Новый подраздел</v>
      </c>
      <c r="G245" s="2" t="str">
        <f>IF(G137&lt;&gt;"",G137,"")</f>
        <v>Полы 1 этаж</v>
      </c>
      <c r="H245" s="2">
        <v>0</v>
      </c>
      <c r="I245" s="2"/>
      <c r="J245" s="2"/>
      <c r="K245" s="2"/>
      <c r="L245" s="2"/>
      <c r="M245" s="2"/>
      <c r="N245" s="2"/>
      <c r="O245" s="2">
        <f t="shared" ref="O245:T245" si="341">ROUND(AB245,2)</f>
        <v>4502937.3</v>
      </c>
      <c r="P245" s="2">
        <f t="shared" si="341"/>
        <v>2834258.58</v>
      </c>
      <c r="Q245" s="2">
        <f t="shared" si="341"/>
        <v>137007.07999999999</v>
      </c>
      <c r="R245" s="2">
        <f t="shared" si="341"/>
        <v>3250.06</v>
      </c>
      <c r="S245" s="2">
        <f t="shared" si="341"/>
        <v>1531671.64</v>
      </c>
      <c r="T245" s="2">
        <f t="shared" si="341"/>
        <v>0</v>
      </c>
      <c r="U245" s="2">
        <f>AH245</f>
        <v>6799.6462010499999</v>
      </c>
      <c r="V245" s="2">
        <f>AI245</f>
        <v>0</v>
      </c>
      <c r="W245" s="2">
        <f>ROUND(AJ245,2)</f>
        <v>0</v>
      </c>
      <c r="X245" s="2">
        <f>ROUND(AK245,2)</f>
        <v>1265767.32</v>
      </c>
      <c r="Y245" s="2">
        <f>ROUND(AL245,2)</f>
        <v>673935.49</v>
      </c>
      <c r="Z245" s="2"/>
      <c r="AA245" s="2"/>
      <c r="AB245" s="2">
        <f>ROUND(SUMIF(AA141:AA243,"=42145827",O141:O243),2)</f>
        <v>4502937.3</v>
      </c>
      <c r="AC245" s="2">
        <f>ROUND(SUMIF(AA141:AA243,"=42145827",P141:P243),2)</f>
        <v>2834258.58</v>
      </c>
      <c r="AD245" s="2">
        <f>ROUND(SUMIF(AA141:AA243,"=42145827",Q141:Q243),2)</f>
        <v>137007.07999999999</v>
      </c>
      <c r="AE245" s="2">
        <f>ROUND(SUMIF(AA141:AA243,"=42145827",R141:R243),2)</f>
        <v>3250.06</v>
      </c>
      <c r="AF245" s="2">
        <f>ROUND(SUMIF(AA141:AA243,"=42145827",S141:S243),2)</f>
        <v>1531671.64</v>
      </c>
      <c r="AG245" s="2">
        <f>ROUND(SUMIF(AA141:AA243,"=42145827",T141:T243),2)</f>
        <v>0</v>
      </c>
      <c r="AH245" s="2">
        <f>SUMIF(AA141:AA243,"=42145827",U141:U243)</f>
        <v>6799.6462010499999</v>
      </c>
      <c r="AI245" s="2">
        <f>SUMIF(AA141:AA243,"=42145827",V141:V243)</f>
        <v>0</v>
      </c>
      <c r="AJ245" s="2">
        <f>ROUND(SUMIF(AA141:AA243,"=42145827",W141:W243),2)</f>
        <v>0</v>
      </c>
      <c r="AK245" s="2">
        <f>ROUND(SUMIF(AA141:AA243,"=42145827",X141:X243),2)</f>
        <v>1265767.32</v>
      </c>
      <c r="AL245" s="2">
        <f>ROUND(SUMIF(AA141:AA243,"=42145827",Y141:Y243),2)</f>
        <v>673935.49</v>
      </c>
      <c r="AM245" s="2"/>
      <c r="AN245" s="2"/>
      <c r="AO245" s="2">
        <f t="shared" ref="AO245:BC245" si="342">ROUND(BX245,2)</f>
        <v>0</v>
      </c>
      <c r="AP245" s="2">
        <f t="shared" si="342"/>
        <v>0</v>
      </c>
      <c r="AQ245" s="2">
        <f t="shared" si="342"/>
        <v>0</v>
      </c>
      <c r="AR245" s="2">
        <f t="shared" si="342"/>
        <v>6448067.7400000002</v>
      </c>
      <c r="AS245" s="2">
        <f t="shared" si="342"/>
        <v>6448067.7400000002</v>
      </c>
      <c r="AT245" s="2">
        <f t="shared" si="342"/>
        <v>0</v>
      </c>
      <c r="AU245" s="2">
        <f t="shared" si="342"/>
        <v>0</v>
      </c>
      <c r="AV245" s="2">
        <f t="shared" si="342"/>
        <v>2834258.58</v>
      </c>
      <c r="AW245" s="2">
        <f t="shared" si="342"/>
        <v>2834258.58</v>
      </c>
      <c r="AX245" s="2">
        <f t="shared" si="342"/>
        <v>0</v>
      </c>
      <c r="AY245" s="2">
        <f t="shared" si="342"/>
        <v>2834258.58</v>
      </c>
      <c r="AZ245" s="2">
        <f t="shared" si="342"/>
        <v>0</v>
      </c>
      <c r="BA245" s="2">
        <f t="shared" si="342"/>
        <v>0</v>
      </c>
      <c r="BB245" s="2">
        <f t="shared" si="342"/>
        <v>0</v>
      </c>
      <c r="BC245" s="2">
        <f t="shared" si="342"/>
        <v>0</v>
      </c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>
        <f>ROUND(SUMIF(AA141:AA243,"=42145827",FQ141:FQ243),2)</f>
        <v>0</v>
      </c>
      <c r="BY245" s="2">
        <f>ROUND(SUMIF(AA141:AA243,"=42145827",FR141:FR243),2)</f>
        <v>0</v>
      </c>
      <c r="BZ245" s="2">
        <f>ROUND(SUMIF(AA141:AA243,"=42145827",GL141:GL243),2)</f>
        <v>0</v>
      </c>
      <c r="CA245" s="2">
        <f>ROUND(SUMIF(AA141:AA243,"=42145827",GM141:GM243),2)</f>
        <v>6448067.7400000002</v>
      </c>
      <c r="CB245" s="2">
        <f>ROUND(SUMIF(AA141:AA243,"=42145827",GN141:GN243),2)</f>
        <v>6448067.7400000002</v>
      </c>
      <c r="CC245" s="2">
        <f>ROUND(SUMIF(AA141:AA243,"=42145827",GO141:GO243),2)</f>
        <v>0</v>
      </c>
      <c r="CD245" s="2">
        <f>ROUND(SUMIF(AA141:AA243,"=42145827",GP141:GP243),2)</f>
        <v>0</v>
      </c>
      <c r="CE245" s="2">
        <f>AC245-BX245</f>
        <v>2834258.58</v>
      </c>
      <c r="CF245" s="2">
        <f>AC245-BY245</f>
        <v>2834258.58</v>
      </c>
      <c r="CG245" s="2">
        <f>BX245-BZ245</f>
        <v>0</v>
      </c>
      <c r="CH245" s="2">
        <f>AC245-BX245-BY245+BZ245</f>
        <v>2834258.58</v>
      </c>
      <c r="CI245" s="2">
        <f>BY245-BZ245</f>
        <v>0</v>
      </c>
      <c r="CJ245" s="2">
        <f>ROUND(SUMIF(AA141:AA243,"=42145827",GX141:GX243),2)</f>
        <v>0</v>
      </c>
      <c r="CK245" s="2">
        <f>ROUND(SUMIF(AA141:AA243,"=42145827",GY141:GY243),2)</f>
        <v>0</v>
      </c>
      <c r="CL245" s="2">
        <f>ROUND(SUMIF(AA141:AA243,"=42145827",GZ141:GZ243),2)</f>
        <v>0</v>
      </c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>
        <v>0</v>
      </c>
    </row>
    <row r="247" spans="1:245" x14ac:dyDescent="0.2">
      <c r="A247" s="4">
        <v>50</v>
      </c>
      <c r="B247" s="4">
        <v>0</v>
      </c>
      <c r="C247" s="4">
        <v>0</v>
      </c>
      <c r="D247" s="4">
        <v>1</v>
      </c>
      <c r="E247" s="4">
        <v>201</v>
      </c>
      <c r="F247" s="4">
        <f>ROUND(Source!O245,O247)</f>
        <v>4502937.3</v>
      </c>
      <c r="G247" s="4" t="s">
        <v>49</v>
      </c>
      <c r="H247" s="4" t="s">
        <v>50</v>
      </c>
      <c r="I247" s="4"/>
      <c r="J247" s="4"/>
      <c r="K247" s="4">
        <v>201</v>
      </c>
      <c r="L247" s="4">
        <v>1</v>
      </c>
      <c r="M247" s="4">
        <v>3</v>
      </c>
      <c r="N247" s="4" t="s">
        <v>3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45" x14ac:dyDescent="0.2">
      <c r="A248" s="4">
        <v>50</v>
      </c>
      <c r="B248" s="4">
        <v>0</v>
      </c>
      <c r="C248" s="4">
        <v>0</v>
      </c>
      <c r="D248" s="4">
        <v>1</v>
      </c>
      <c r="E248" s="4">
        <v>202</v>
      </c>
      <c r="F248" s="4">
        <f>ROUND(Source!P245,O248)</f>
        <v>2834258.58</v>
      </c>
      <c r="G248" s="4" t="s">
        <v>51</v>
      </c>
      <c r="H248" s="4" t="s">
        <v>52</v>
      </c>
      <c r="I248" s="4"/>
      <c r="J248" s="4"/>
      <c r="K248" s="4">
        <v>202</v>
      </c>
      <c r="L248" s="4">
        <v>2</v>
      </c>
      <c r="M248" s="4">
        <v>3</v>
      </c>
      <c r="N248" s="4" t="s">
        <v>3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45" x14ac:dyDescent="0.2">
      <c r="A249" s="4">
        <v>50</v>
      </c>
      <c r="B249" s="4">
        <v>0</v>
      </c>
      <c r="C249" s="4">
        <v>0</v>
      </c>
      <c r="D249" s="4">
        <v>1</v>
      </c>
      <c r="E249" s="4">
        <v>222</v>
      </c>
      <c r="F249" s="4">
        <f>ROUND(Source!AO245,O249)</f>
        <v>0</v>
      </c>
      <c r="G249" s="4" t="s">
        <v>53</v>
      </c>
      <c r="H249" s="4" t="s">
        <v>54</v>
      </c>
      <c r="I249" s="4"/>
      <c r="J249" s="4"/>
      <c r="K249" s="4">
        <v>222</v>
      </c>
      <c r="L249" s="4">
        <v>3</v>
      </c>
      <c r="M249" s="4">
        <v>3</v>
      </c>
      <c r="N249" s="4" t="s">
        <v>3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45" x14ac:dyDescent="0.2">
      <c r="A250" s="4">
        <v>50</v>
      </c>
      <c r="B250" s="4">
        <v>0</v>
      </c>
      <c r="C250" s="4">
        <v>0</v>
      </c>
      <c r="D250" s="4">
        <v>1</v>
      </c>
      <c r="E250" s="4">
        <v>225</v>
      </c>
      <c r="F250" s="4">
        <f>ROUND(Source!AV245,O250)</f>
        <v>2834258.58</v>
      </c>
      <c r="G250" s="4" t="s">
        <v>55</v>
      </c>
      <c r="H250" s="4" t="s">
        <v>56</v>
      </c>
      <c r="I250" s="4"/>
      <c r="J250" s="4"/>
      <c r="K250" s="4">
        <v>225</v>
      </c>
      <c r="L250" s="4">
        <v>4</v>
      </c>
      <c r="M250" s="4">
        <v>3</v>
      </c>
      <c r="N250" s="4" t="s">
        <v>3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45" x14ac:dyDescent="0.2">
      <c r="A251" s="4">
        <v>50</v>
      </c>
      <c r="B251" s="4">
        <v>0</v>
      </c>
      <c r="C251" s="4">
        <v>0</v>
      </c>
      <c r="D251" s="4">
        <v>1</v>
      </c>
      <c r="E251" s="4">
        <v>226</v>
      </c>
      <c r="F251" s="4">
        <f>ROUND(Source!AW245,O251)</f>
        <v>2834258.58</v>
      </c>
      <c r="G251" s="4" t="s">
        <v>57</v>
      </c>
      <c r="H251" s="4" t="s">
        <v>58</v>
      </c>
      <c r="I251" s="4"/>
      <c r="J251" s="4"/>
      <c r="K251" s="4">
        <v>226</v>
      </c>
      <c r="L251" s="4">
        <v>5</v>
      </c>
      <c r="M251" s="4">
        <v>3</v>
      </c>
      <c r="N251" s="4" t="s">
        <v>3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45" x14ac:dyDescent="0.2">
      <c r="A252" s="4">
        <v>50</v>
      </c>
      <c r="B252" s="4">
        <v>0</v>
      </c>
      <c r="C252" s="4">
        <v>0</v>
      </c>
      <c r="D252" s="4">
        <v>1</v>
      </c>
      <c r="E252" s="4">
        <v>227</v>
      </c>
      <c r="F252" s="4">
        <f>ROUND(Source!AX245,O252)</f>
        <v>0</v>
      </c>
      <c r="G252" s="4" t="s">
        <v>59</v>
      </c>
      <c r="H252" s="4" t="s">
        <v>60</v>
      </c>
      <c r="I252" s="4"/>
      <c r="J252" s="4"/>
      <c r="K252" s="4">
        <v>227</v>
      </c>
      <c r="L252" s="4">
        <v>6</v>
      </c>
      <c r="M252" s="4">
        <v>3</v>
      </c>
      <c r="N252" s="4" t="s">
        <v>3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45" x14ac:dyDescent="0.2">
      <c r="A253" s="4">
        <v>50</v>
      </c>
      <c r="B253" s="4">
        <v>0</v>
      </c>
      <c r="C253" s="4">
        <v>0</v>
      </c>
      <c r="D253" s="4">
        <v>1</v>
      </c>
      <c r="E253" s="4">
        <v>228</v>
      </c>
      <c r="F253" s="4">
        <f>ROUND(Source!AY245,O253)</f>
        <v>2834258.58</v>
      </c>
      <c r="G253" s="4" t="s">
        <v>61</v>
      </c>
      <c r="H253" s="4" t="s">
        <v>62</v>
      </c>
      <c r="I253" s="4"/>
      <c r="J253" s="4"/>
      <c r="K253" s="4">
        <v>228</v>
      </c>
      <c r="L253" s="4">
        <v>7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45" x14ac:dyDescent="0.2">
      <c r="A254" s="4">
        <v>50</v>
      </c>
      <c r="B254" s="4">
        <v>0</v>
      </c>
      <c r="C254" s="4">
        <v>0</v>
      </c>
      <c r="D254" s="4">
        <v>1</v>
      </c>
      <c r="E254" s="4">
        <v>216</v>
      </c>
      <c r="F254" s="4">
        <f>ROUND(Source!AP245,O254)</f>
        <v>0</v>
      </c>
      <c r="G254" s="4" t="s">
        <v>63</v>
      </c>
      <c r="H254" s="4" t="s">
        <v>64</v>
      </c>
      <c r="I254" s="4"/>
      <c r="J254" s="4"/>
      <c r="K254" s="4">
        <v>216</v>
      </c>
      <c r="L254" s="4">
        <v>8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45" x14ac:dyDescent="0.2">
      <c r="A255" s="4">
        <v>50</v>
      </c>
      <c r="B255" s="4">
        <v>0</v>
      </c>
      <c r="C255" s="4">
        <v>0</v>
      </c>
      <c r="D255" s="4">
        <v>1</v>
      </c>
      <c r="E255" s="4">
        <v>223</v>
      </c>
      <c r="F255" s="4">
        <f>ROUND(Source!AQ245,O255)</f>
        <v>0</v>
      </c>
      <c r="G255" s="4" t="s">
        <v>65</v>
      </c>
      <c r="H255" s="4" t="s">
        <v>66</v>
      </c>
      <c r="I255" s="4"/>
      <c r="J255" s="4"/>
      <c r="K255" s="4">
        <v>223</v>
      </c>
      <c r="L255" s="4">
        <v>9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45" x14ac:dyDescent="0.2">
      <c r="A256" s="4">
        <v>50</v>
      </c>
      <c r="B256" s="4">
        <v>0</v>
      </c>
      <c r="C256" s="4">
        <v>0</v>
      </c>
      <c r="D256" s="4">
        <v>1</v>
      </c>
      <c r="E256" s="4">
        <v>229</v>
      </c>
      <c r="F256" s="4">
        <f>ROUND(Source!AZ245,O256)</f>
        <v>0</v>
      </c>
      <c r="G256" s="4" t="s">
        <v>67</v>
      </c>
      <c r="H256" s="4" t="s">
        <v>68</v>
      </c>
      <c r="I256" s="4"/>
      <c r="J256" s="4"/>
      <c r="K256" s="4">
        <v>229</v>
      </c>
      <c r="L256" s="4">
        <v>10</v>
      </c>
      <c r="M256" s="4">
        <v>3</v>
      </c>
      <c r="N256" s="4" t="s">
        <v>3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3" x14ac:dyDescent="0.2">
      <c r="A257" s="4">
        <v>50</v>
      </c>
      <c r="B257" s="4">
        <v>0</v>
      </c>
      <c r="C257" s="4">
        <v>0</v>
      </c>
      <c r="D257" s="4">
        <v>1</v>
      </c>
      <c r="E257" s="4">
        <v>203</v>
      </c>
      <c r="F257" s="4">
        <f>ROUND(Source!Q245,O257)</f>
        <v>137007.07999999999</v>
      </c>
      <c r="G257" s="4" t="s">
        <v>69</v>
      </c>
      <c r="H257" s="4" t="s">
        <v>70</v>
      </c>
      <c r="I257" s="4"/>
      <c r="J257" s="4"/>
      <c r="K257" s="4">
        <v>203</v>
      </c>
      <c r="L257" s="4">
        <v>11</v>
      </c>
      <c r="M257" s="4">
        <v>3</v>
      </c>
      <c r="N257" s="4" t="s">
        <v>3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3" x14ac:dyDescent="0.2">
      <c r="A258" s="4">
        <v>50</v>
      </c>
      <c r="B258" s="4">
        <v>0</v>
      </c>
      <c r="C258" s="4">
        <v>0</v>
      </c>
      <c r="D258" s="4">
        <v>1</v>
      </c>
      <c r="E258" s="4">
        <v>231</v>
      </c>
      <c r="F258" s="4">
        <f>ROUND(Source!BB245,O258)</f>
        <v>0</v>
      </c>
      <c r="G258" s="4" t="s">
        <v>71</v>
      </c>
      <c r="H258" s="4" t="s">
        <v>72</v>
      </c>
      <c r="I258" s="4"/>
      <c r="J258" s="4"/>
      <c r="K258" s="4">
        <v>231</v>
      </c>
      <c r="L258" s="4">
        <v>12</v>
      </c>
      <c r="M258" s="4">
        <v>3</v>
      </c>
      <c r="N258" s="4" t="s">
        <v>3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3" x14ac:dyDescent="0.2">
      <c r="A259" s="4">
        <v>50</v>
      </c>
      <c r="B259" s="4">
        <v>0</v>
      </c>
      <c r="C259" s="4">
        <v>0</v>
      </c>
      <c r="D259" s="4">
        <v>1</v>
      </c>
      <c r="E259" s="4">
        <v>204</v>
      </c>
      <c r="F259" s="4">
        <f>ROUND(Source!R245,O259)</f>
        <v>3250.06</v>
      </c>
      <c r="G259" s="4" t="s">
        <v>73</v>
      </c>
      <c r="H259" s="4" t="s">
        <v>74</v>
      </c>
      <c r="I259" s="4"/>
      <c r="J259" s="4"/>
      <c r="K259" s="4">
        <v>204</v>
      </c>
      <c r="L259" s="4">
        <v>13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3" x14ac:dyDescent="0.2">
      <c r="A260" s="4">
        <v>50</v>
      </c>
      <c r="B260" s="4">
        <v>0</v>
      </c>
      <c r="C260" s="4">
        <v>0</v>
      </c>
      <c r="D260" s="4">
        <v>1</v>
      </c>
      <c r="E260" s="4">
        <v>205</v>
      </c>
      <c r="F260" s="4">
        <f>ROUND(Source!S245,O260)</f>
        <v>1531671.64</v>
      </c>
      <c r="G260" s="4" t="s">
        <v>75</v>
      </c>
      <c r="H260" s="4" t="s">
        <v>76</v>
      </c>
      <c r="I260" s="4"/>
      <c r="J260" s="4"/>
      <c r="K260" s="4">
        <v>205</v>
      </c>
      <c r="L260" s="4">
        <v>14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3" x14ac:dyDescent="0.2">
      <c r="A261" s="4">
        <v>50</v>
      </c>
      <c r="B261" s="4">
        <v>0</v>
      </c>
      <c r="C261" s="4">
        <v>0</v>
      </c>
      <c r="D261" s="4">
        <v>1</v>
      </c>
      <c r="E261" s="4">
        <v>232</v>
      </c>
      <c r="F261" s="4">
        <f>ROUND(Source!BC245,O261)</f>
        <v>0</v>
      </c>
      <c r="G261" s="4" t="s">
        <v>77</v>
      </c>
      <c r="H261" s="4" t="s">
        <v>78</v>
      </c>
      <c r="I261" s="4"/>
      <c r="J261" s="4"/>
      <c r="K261" s="4">
        <v>232</v>
      </c>
      <c r="L261" s="4">
        <v>15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3" x14ac:dyDescent="0.2">
      <c r="A262" s="4">
        <v>50</v>
      </c>
      <c r="B262" s="4">
        <v>0</v>
      </c>
      <c r="C262" s="4">
        <v>0</v>
      </c>
      <c r="D262" s="4">
        <v>1</v>
      </c>
      <c r="E262" s="4">
        <v>214</v>
      </c>
      <c r="F262" s="4">
        <f>ROUND(Source!AS245,O262)</f>
        <v>6448067.7400000002</v>
      </c>
      <c r="G262" s="4" t="s">
        <v>79</v>
      </c>
      <c r="H262" s="4" t="s">
        <v>80</v>
      </c>
      <c r="I262" s="4"/>
      <c r="J262" s="4"/>
      <c r="K262" s="4">
        <v>214</v>
      </c>
      <c r="L262" s="4">
        <v>16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3" x14ac:dyDescent="0.2">
      <c r="A263" s="4">
        <v>50</v>
      </c>
      <c r="B263" s="4">
        <v>0</v>
      </c>
      <c r="C263" s="4">
        <v>0</v>
      </c>
      <c r="D263" s="4">
        <v>1</v>
      </c>
      <c r="E263" s="4">
        <v>215</v>
      </c>
      <c r="F263" s="4">
        <f>ROUND(Source!AT245,O263)</f>
        <v>0</v>
      </c>
      <c r="G263" s="4" t="s">
        <v>81</v>
      </c>
      <c r="H263" s="4" t="s">
        <v>82</v>
      </c>
      <c r="I263" s="4"/>
      <c r="J263" s="4"/>
      <c r="K263" s="4">
        <v>215</v>
      </c>
      <c r="L263" s="4">
        <v>17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3" x14ac:dyDescent="0.2">
      <c r="A264" s="4">
        <v>50</v>
      </c>
      <c r="B264" s="4">
        <v>0</v>
      </c>
      <c r="C264" s="4">
        <v>0</v>
      </c>
      <c r="D264" s="4">
        <v>1</v>
      </c>
      <c r="E264" s="4">
        <v>217</v>
      </c>
      <c r="F264" s="4">
        <f>ROUND(Source!AU245,O264)</f>
        <v>0</v>
      </c>
      <c r="G264" s="4" t="s">
        <v>83</v>
      </c>
      <c r="H264" s="4" t="s">
        <v>84</v>
      </c>
      <c r="I264" s="4"/>
      <c r="J264" s="4"/>
      <c r="K264" s="4">
        <v>217</v>
      </c>
      <c r="L264" s="4">
        <v>18</v>
      </c>
      <c r="M264" s="4">
        <v>3</v>
      </c>
      <c r="N264" s="4" t="s">
        <v>3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3" x14ac:dyDescent="0.2">
      <c r="A265" s="4">
        <v>50</v>
      </c>
      <c r="B265" s="4">
        <v>0</v>
      </c>
      <c r="C265" s="4">
        <v>0</v>
      </c>
      <c r="D265" s="4">
        <v>1</v>
      </c>
      <c r="E265" s="4">
        <v>230</v>
      </c>
      <c r="F265" s="4">
        <f>ROUND(Source!BA245,O265)</f>
        <v>0</v>
      </c>
      <c r="G265" s="4" t="s">
        <v>85</v>
      </c>
      <c r="H265" s="4" t="s">
        <v>86</v>
      </c>
      <c r="I265" s="4"/>
      <c r="J265" s="4"/>
      <c r="K265" s="4">
        <v>230</v>
      </c>
      <c r="L265" s="4">
        <v>19</v>
      </c>
      <c r="M265" s="4">
        <v>3</v>
      </c>
      <c r="N265" s="4" t="s">
        <v>3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3" x14ac:dyDescent="0.2">
      <c r="A266" s="4">
        <v>50</v>
      </c>
      <c r="B266" s="4">
        <v>0</v>
      </c>
      <c r="C266" s="4">
        <v>0</v>
      </c>
      <c r="D266" s="4">
        <v>1</v>
      </c>
      <c r="E266" s="4">
        <v>206</v>
      </c>
      <c r="F266" s="4">
        <f>ROUND(Source!T245,O266)</f>
        <v>0</v>
      </c>
      <c r="G266" s="4" t="s">
        <v>87</v>
      </c>
      <c r="H266" s="4" t="s">
        <v>88</v>
      </c>
      <c r="I266" s="4"/>
      <c r="J266" s="4"/>
      <c r="K266" s="4">
        <v>206</v>
      </c>
      <c r="L266" s="4">
        <v>20</v>
      </c>
      <c r="M266" s="4">
        <v>3</v>
      </c>
      <c r="N266" s="4" t="s">
        <v>3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3" x14ac:dyDescent="0.2">
      <c r="A267" s="4">
        <v>50</v>
      </c>
      <c r="B267" s="4">
        <v>0</v>
      </c>
      <c r="C267" s="4">
        <v>0</v>
      </c>
      <c r="D267" s="4">
        <v>1</v>
      </c>
      <c r="E267" s="4">
        <v>207</v>
      </c>
      <c r="F267" s="4">
        <f>Source!U245</f>
        <v>6799.6462010499999</v>
      </c>
      <c r="G267" s="4" t="s">
        <v>89</v>
      </c>
      <c r="H267" s="4" t="s">
        <v>90</v>
      </c>
      <c r="I267" s="4"/>
      <c r="J267" s="4"/>
      <c r="K267" s="4">
        <v>207</v>
      </c>
      <c r="L267" s="4">
        <v>21</v>
      </c>
      <c r="M267" s="4">
        <v>3</v>
      </c>
      <c r="N267" s="4" t="s">
        <v>3</v>
      </c>
      <c r="O267" s="4">
        <v>-1</v>
      </c>
      <c r="P267" s="4"/>
      <c r="Q267" s="4"/>
      <c r="R267" s="4"/>
      <c r="S267" s="4"/>
      <c r="T267" s="4"/>
      <c r="U267" s="4"/>
      <c r="V267" s="4"/>
      <c r="W267" s="4"/>
    </row>
    <row r="268" spans="1:23" x14ac:dyDescent="0.2">
      <c r="A268" s="4">
        <v>50</v>
      </c>
      <c r="B268" s="4">
        <v>0</v>
      </c>
      <c r="C268" s="4">
        <v>0</v>
      </c>
      <c r="D268" s="4">
        <v>1</v>
      </c>
      <c r="E268" s="4">
        <v>208</v>
      </c>
      <c r="F268" s="4">
        <f>Source!V245</f>
        <v>0</v>
      </c>
      <c r="G268" s="4" t="s">
        <v>91</v>
      </c>
      <c r="H268" s="4" t="s">
        <v>92</v>
      </c>
      <c r="I268" s="4"/>
      <c r="J268" s="4"/>
      <c r="K268" s="4">
        <v>208</v>
      </c>
      <c r="L268" s="4">
        <v>22</v>
      </c>
      <c r="M268" s="4">
        <v>3</v>
      </c>
      <c r="N268" s="4" t="s">
        <v>3</v>
      </c>
      <c r="O268" s="4">
        <v>-1</v>
      </c>
      <c r="P268" s="4"/>
      <c r="Q268" s="4"/>
      <c r="R268" s="4"/>
      <c r="S268" s="4"/>
      <c r="T268" s="4"/>
      <c r="U268" s="4"/>
      <c r="V268" s="4"/>
      <c r="W268" s="4"/>
    </row>
    <row r="269" spans="1:23" x14ac:dyDescent="0.2">
      <c r="A269" s="4">
        <v>50</v>
      </c>
      <c r="B269" s="4">
        <v>0</v>
      </c>
      <c r="C269" s="4">
        <v>0</v>
      </c>
      <c r="D269" s="4">
        <v>1</v>
      </c>
      <c r="E269" s="4">
        <v>209</v>
      </c>
      <c r="F269" s="4">
        <f>ROUND(Source!W245,O269)</f>
        <v>0</v>
      </c>
      <c r="G269" s="4" t="s">
        <v>93</v>
      </c>
      <c r="H269" s="4" t="s">
        <v>94</v>
      </c>
      <c r="I269" s="4"/>
      <c r="J269" s="4"/>
      <c r="K269" s="4">
        <v>209</v>
      </c>
      <c r="L269" s="4">
        <v>23</v>
      </c>
      <c r="M269" s="4">
        <v>3</v>
      </c>
      <c r="N269" s="4" t="s">
        <v>3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3" x14ac:dyDescent="0.2">
      <c r="A270" s="4">
        <v>50</v>
      </c>
      <c r="B270" s="4">
        <v>0</v>
      </c>
      <c r="C270" s="4">
        <v>0</v>
      </c>
      <c r="D270" s="4">
        <v>1</v>
      </c>
      <c r="E270" s="4">
        <v>210</v>
      </c>
      <c r="F270" s="4">
        <f>ROUND(Source!X245,O270)</f>
        <v>1265767.32</v>
      </c>
      <c r="G270" s="4" t="s">
        <v>95</v>
      </c>
      <c r="H270" s="4" t="s">
        <v>96</v>
      </c>
      <c r="I270" s="4"/>
      <c r="J270" s="4"/>
      <c r="K270" s="4">
        <v>210</v>
      </c>
      <c r="L270" s="4">
        <v>24</v>
      </c>
      <c r="M270" s="4">
        <v>3</v>
      </c>
      <c r="N270" s="4" t="s">
        <v>3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3" x14ac:dyDescent="0.2">
      <c r="A271" s="4">
        <v>50</v>
      </c>
      <c r="B271" s="4">
        <v>0</v>
      </c>
      <c r="C271" s="4">
        <v>0</v>
      </c>
      <c r="D271" s="4">
        <v>1</v>
      </c>
      <c r="E271" s="4">
        <v>211</v>
      </c>
      <c r="F271" s="4">
        <f>ROUND(Source!Y245,O271)</f>
        <v>673935.49</v>
      </c>
      <c r="G271" s="4" t="s">
        <v>97</v>
      </c>
      <c r="H271" s="4" t="s">
        <v>98</v>
      </c>
      <c r="I271" s="4"/>
      <c r="J271" s="4"/>
      <c r="K271" s="4">
        <v>211</v>
      </c>
      <c r="L271" s="4">
        <v>25</v>
      </c>
      <c r="M271" s="4">
        <v>3</v>
      </c>
      <c r="N271" s="4" t="s">
        <v>3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3" x14ac:dyDescent="0.2">
      <c r="A272" s="4">
        <v>50</v>
      </c>
      <c r="B272" s="4">
        <v>0</v>
      </c>
      <c r="C272" s="4">
        <v>0</v>
      </c>
      <c r="D272" s="4">
        <v>1</v>
      </c>
      <c r="E272" s="4">
        <v>224</v>
      </c>
      <c r="F272" s="4">
        <f>ROUND(Source!AR245,O272)</f>
        <v>6448067.7400000002</v>
      </c>
      <c r="G272" s="4" t="s">
        <v>99</v>
      </c>
      <c r="H272" s="4" t="s">
        <v>100</v>
      </c>
      <c r="I272" s="4"/>
      <c r="J272" s="4"/>
      <c r="K272" s="4">
        <v>224</v>
      </c>
      <c r="L272" s="4">
        <v>26</v>
      </c>
      <c r="M272" s="4">
        <v>3</v>
      </c>
      <c r="N272" s="4" t="s">
        <v>3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4" spans="1:206" x14ac:dyDescent="0.2">
      <c r="A274" s="2">
        <v>51</v>
      </c>
      <c r="B274" s="2">
        <f>B24</f>
        <v>1</v>
      </c>
      <c r="C274" s="2">
        <f>A24</f>
        <v>4</v>
      </c>
      <c r="D274" s="2">
        <f>ROW(A24)</f>
        <v>24</v>
      </c>
      <c r="E274" s="2"/>
      <c r="F274" s="2" t="str">
        <f>IF(F24&lt;&gt;"",F24,"")</f>
        <v>Новый раздел</v>
      </c>
      <c r="G274" s="2" t="str">
        <f>IF(G24&lt;&gt;"",G24,"")</f>
        <v>АР</v>
      </c>
      <c r="H274" s="2">
        <v>0</v>
      </c>
      <c r="I274" s="2"/>
      <c r="J274" s="2"/>
      <c r="K274" s="2"/>
      <c r="L274" s="2"/>
      <c r="M274" s="2"/>
      <c r="N274" s="2"/>
      <c r="O274" s="2">
        <f t="shared" ref="O274:T274" si="343">ROUND(O41+O108+O245+AB274,2)</f>
        <v>10237727.43</v>
      </c>
      <c r="P274" s="2">
        <f t="shared" si="343"/>
        <v>6208622.6200000001</v>
      </c>
      <c r="Q274" s="2">
        <f t="shared" si="343"/>
        <v>186764.44</v>
      </c>
      <c r="R274" s="2">
        <f t="shared" si="343"/>
        <v>4592.5200000000004</v>
      </c>
      <c r="S274" s="2">
        <f t="shared" si="343"/>
        <v>3842340.37</v>
      </c>
      <c r="T274" s="2">
        <f t="shared" si="343"/>
        <v>0</v>
      </c>
      <c r="U274" s="2">
        <f>U41+U108+U245+AH274</f>
        <v>16875.897592050002</v>
      </c>
      <c r="V274" s="2">
        <f>V41+V108+V245+AI274</f>
        <v>0</v>
      </c>
      <c r="W274" s="2">
        <f>ROUND(W41+W108+W245+AJ274,2)</f>
        <v>0</v>
      </c>
      <c r="X274" s="2">
        <f>ROUND(X41+X108+X245+AK274,2)</f>
        <v>3223472.09</v>
      </c>
      <c r="Y274" s="2">
        <f>ROUND(Y41+Y108+Y245+AL274,2)</f>
        <v>1690629.72</v>
      </c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>
        <f t="shared" ref="AO274:BC274" si="344">ROUND(AO41+AO108+AO245+BX274,2)</f>
        <v>0</v>
      </c>
      <c r="AP274" s="2">
        <f t="shared" si="344"/>
        <v>0</v>
      </c>
      <c r="AQ274" s="2">
        <f t="shared" si="344"/>
        <v>0</v>
      </c>
      <c r="AR274" s="2">
        <f t="shared" si="344"/>
        <v>15159498.779999999</v>
      </c>
      <c r="AS274" s="2">
        <f t="shared" si="344"/>
        <v>15159498.779999999</v>
      </c>
      <c r="AT274" s="2">
        <f t="shared" si="344"/>
        <v>0</v>
      </c>
      <c r="AU274" s="2">
        <f t="shared" si="344"/>
        <v>0</v>
      </c>
      <c r="AV274" s="2">
        <f t="shared" si="344"/>
        <v>6208622.6200000001</v>
      </c>
      <c r="AW274" s="2">
        <f t="shared" si="344"/>
        <v>6208622.6200000001</v>
      </c>
      <c r="AX274" s="2">
        <f t="shared" si="344"/>
        <v>0</v>
      </c>
      <c r="AY274" s="2">
        <f t="shared" si="344"/>
        <v>6208622.6200000001</v>
      </c>
      <c r="AZ274" s="2">
        <f t="shared" si="344"/>
        <v>0</v>
      </c>
      <c r="BA274" s="2">
        <f t="shared" si="344"/>
        <v>0</v>
      </c>
      <c r="BB274" s="2">
        <f t="shared" si="344"/>
        <v>0</v>
      </c>
      <c r="BC274" s="2">
        <f t="shared" si="344"/>
        <v>0</v>
      </c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>
        <v>0</v>
      </c>
    </row>
    <row r="276" spans="1:206" x14ac:dyDescent="0.2">
      <c r="A276" s="4">
        <v>50</v>
      </c>
      <c r="B276" s="4">
        <v>0</v>
      </c>
      <c r="C276" s="4">
        <v>0</v>
      </c>
      <c r="D276" s="4">
        <v>1</v>
      </c>
      <c r="E276" s="4">
        <v>201</v>
      </c>
      <c r="F276" s="4">
        <f>ROUND(Source!O274,O276)</f>
        <v>10237727.43</v>
      </c>
      <c r="G276" s="4" t="s">
        <v>49</v>
      </c>
      <c r="H276" s="4" t="s">
        <v>50</v>
      </c>
      <c r="I276" s="4"/>
      <c r="J276" s="4"/>
      <c r="K276" s="4">
        <v>201</v>
      </c>
      <c r="L276" s="4">
        <v>1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06" x14ac:dyDescent="0.2">
      <c r="A277" s="4">
        <v>50</v>
      </c>
      <c r="B277" s="4">
        <v>0</v>
      </c>
      <c r="C277" s="4">
        <v>0</v>
      </c>
      <c r="D277" s="4">
        <v>1</v>
      </c>
      <c r="E277" s="4">
        <v>202</v>
      </c>
      <c r="F277" s="4">
        <f>ROUND(Source!P274,O277)</f>
        <v>6208622.6200000001</v>
      </c>
      <c r="G277" s="4" t="s">
        <v>51</v>
      </c>
      <c r="H277" s="4" t="s">
        <v>52</v>
      </c>
      <c r="I277" s="4"/>
      <c r="J277" s="4"/>
      <c r="K277" s="4">
        <v>202</v>
      </c>
      <c r="L277" s="4">
        <v>2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06" x14ac:dyDescent="0.2">
      <c r="A278" s="4">
        <v>50</v>
      </c>
      <c r="B278" s="4">
        <v>0</v>
      </c>
      <c r="C278" s="4">
        <v>0</v>
      </c>
      <c r="D278" s="4">
        <v>1</v>
      </c>
      <c r="E278" s="4">
        <v>222</v>
      </c>
      <c r="F278" s="4">
        <f>ROUND(Source!AO274,O278)</f>
        <v>0</v>
      </c>
      <c r="G278" s="4" t="s">
        <v>53</v>
      </c>
      <c r="H278" s="4" t="s">
        <v>54</v>
      </c>
      <c r="I278" s="4"/>
      <c r="J278" s="4"/>
      <c r="K278" s="4">
        <v>222</v>
      </c>
      <c r="L278" s="4">
        <v>3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06" x14ac:dyDescent="0.2">
      <c r="A279" s="4">
        <v>50</v>
      </c>
      <c r="B279" s="4">
        <v>0</v>
      </c>
      <c r="C279" s="4">
        <v>0</v>
      </c>
      <c r="D279" s="4">
        <v>1</v>
      </c>
      <c r="E279" s="4">
        <v>225</v>
      </c>
      <c r="F279" s="4">
        <f>ROUND(Source!AV274,O279)</f>
        <v>6208622.6200000001</v>
      </c>
      <c r="G279" s="4" t="s">
        <v>55</v>
      </c>
      <c r="H279" s="4" t="s">
        <v>56</v>
      </c>
      <c r="I279" s="4"/>
      <c r="J279" s="4"/>
      <c r="K279" s="4">
        <v>225</v>
      </c>
      <c r="L279" s="4">
        <v>4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06" x14ac:dyDescent="0.2">
      <c r="A280" s="4">
        <v>50</v>
      </c>
      <c r="B280" s="4">
        <v>0</v>
      </c>
      <c r="C280" s="4">
        <v>0</v>
      </c>
      <c r="D280" s="4">
        <v>1</v>
      </c>
      <c r="E280" s="4">
        <v>226</v>
      </c>
      <c r="F280" s="4">
        <f>ROUND(Source!AW274,O280)</f>
        <v>6208622.6200000001</v>
      </c>
      <c r="G280" s="4" t="s">
        <v>57</v>
      </c>
      <c r="H280" s="4" t="s">
        <v>58</v>
      </c>
      <c r="I280" s="4"/>
      <c r="J280" s="4"/>
      <c r="K280" s="4">
        <v>226</v>
      </c>
      <c r="L280" s="4">
        <v>5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06" x14ac:dyDescent="0.2">
      <c r="A281" s="4">
        <v>50</v>
      </c>
      <c r="B281" s="4">
        <v>0</v>
      </c>
      <c r="C281" s="4">
        <v>0</v>
      </c>
      <c r="D281" s="4">
        <v>1</v>
      </c>
      <c r="E281" s="4">
        <v>227</v>
      </c>
      <c r="F281" s="4">
        <f>ROUND(Source!AX274,O281)</f>
        <v>0</v>
      </c>
      <c r="G281" s="4" t="s">
        <v>59</v>
      </c>
      <c r="H281" s="4" t="s">
        <v>60</v>
      </c>
      <c r="I281" s="4"/>
      <c r="J281" s="4"/>
      <c r="K281" s="4">
        <v>227</v>
      </c>
      <c r="L281" s="4">
        <v>6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06" x14ac:dyDescent="0.2">
      <c r="A282" s="4">
        <v>50</v>
      </c>
      <c r="B282" s="4">
        <v>0</v>
      </c>
      <c r="C282" s="4">
        <v>0</v>
      </c>
      <c r="D282" s="4">
        <v>1</v>
      </c>
      <c r="E282" s="4">
        <v>228</v>
      </c>
      <c r="F282" s="4">
        <f>ROUND(Source!AY274,O282)</f>
        <v>6208622.6200000001</v>
      </c>
      <c r="G282" s="4" t="s">
        <v>61</v>
      </c>
      <c r="H282" s="4" t="s">
        <v>62</v>
      </c>
      <c r="I282" s="4"/>
      <c r="J282" s="4"/>
      <c r="K282" s="4">
        <v>228</v>
      </c>
      <c r="L282" s="4">
        <v>7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06" x14ac:dyDescent="0.2">
      <c r="A283" s="4">
        <v>50</v>
      </c>
      <c r="B283" s="4">
        <v>0</v>
      </c>
      <c r="C283" s="4">
        <v>0</v>
      </c>
      <c r="D283" s="4">
        <v>1</v>
      </c>
      <c r="E283" s="4">
        <v>216</v>
      </c>
      <c r="F283" s="4">
        <f>ROUND(Source!AP274,O283)</f>
        <v>0</v>
      </c>
      <c r="G283" s="4" t="s">
        <v>63</v>
      </c>
      <c r="H283" s="4" t="s">
        <v>64</v>
      </c>
      <c r="I283" s="4"/>
      <c r="J283" s="4"/>
      <c r="K283" s="4">
        <v>216</v>
      </c>
      <c r="L283" s="4">
        <v>8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06" x14ac:dyDescent="0.2">
      <c r="A284" s="4">
        <v>50</v>
      </c>
      <c r="B284" s="4">
        <v>0</v>
      </c>
      <c r="C284" s="4">
        <v>0</v>
      </c>
      <c r="D284" s="4">
        <v>1</v>
      </c>
      <c r="E284" s="4">
        <v>223</v>
      </c>
      <c r="F284" s="4">
        <f>ROUND(Source!AQ274,O284)</f>
        <v>0</v>
      </c>
      <c r="G284" s="4" t="s">
        <v>65</v>
      </c>
      <c r="H284" s="4" t="s">
        <v>66</v>
      </c>
      <c r="I284" s="4"/>
      <c r="J284" s="4"/>
      <c r="K284" s="4">
        <v>223</v>
      </c>
      <c r="L284" s="4">
        <v>9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06" x14ac:dyDescent="0.2">
      <c r="A285" s="4">
        <v>50</v>
      </c>
      <c r="B285" s="4">
        <v>0</v>
      </c>
      <c r="C285" s="4">
        <v>0</v>
      </c>
      <c r="D285" s="4">
        <v>1</v>
      </c>
      <c r="E285" s="4">
        <v>229</v>
      </c>
      <c r="F285" s="4">
        <f>ROUND(Source!AZ274,O285)</f>
        <v>0</v>
      </c>
      <c r="G285" s="4" t="s">
        <v>67</v>
      </c>
      <c r="H285" s="4" t="s">
        <v>68</v>
      </c>
      <c r="I285" s="4"/>
      <c r="J285" s="4"/>
      <c r="K285" s="4">
        <v>229</v>
      </c>
      <c r="L285" s="4">
        <v>10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06" x14ac:dyDescent="0.2">
      <c r="A286" s="4">
        <v>50</v>
      </c>
      <c r="B286" s="4">
        <v>0</v>
      </c>
      <c r="C286" s="4">
        <v>0</v>
      </c>
      <c r="D286" s="4">
        <v>1</v>
      </c>
      <c r="E286" s="4">
        <v>203</v>
      </c>
      <c r="F286" s="4">
        <f>ROUND(Source!Q274,O286)</f>
        <v>186764.44</v>
      </c>
      <c r="G286" s="4" t="s">
        <v>69</v>
      </c>
      <c r="H286" s="4" t="s">
        <v>70</v>
      </c>
      <c r="I286" s="4"/>
      <c r="J286" s="4"/>
      <c r="K286" s="4">
        <v>203</v>
      </c>
      <c r="L286" s="4">
        <v>11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06" x14ac:dyDescent="0.2">
      <c r="A287" s="4">
        <v>50</v>
      </c>
      <c r="B287" s="4">
        <v>0</v>
      </c>
      <c r="C287" s="4">
        <v>0</v>
      </c>
      <c r="D287" s="4">
        <v>1</v>
      </c>
      <c r="E287" s="4">
        <v>231</v>
      </c>
      <c r="F287" s="4">
        <f>ROUND(Source!BB274,O287)</f>
        <v>0</v>
      </c>
      <c r="G287" s="4" t="s">
        <v>71</v>
      </c>
      <c r="H287" s="4" t="s">
        <v>72</v>
      </c>
      <c r="I287" s="4"/>
      <c r="J287" s="4"/>
      <c r="K287" s="4">
        <v>231</v>
      </c>
      <c r="L287" s="4">
        <v>12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06" x14ac:dyDescent="0.2">
      <c r="A288" s="4">
        <v>50</v>
      </c>
      <c r="B288" s="4">
        <v>0</v>
      </c>
      <c r="C288" s="4">
        <v>0</v>
      </c>
      <c r="D288" s="4">
        <v>1</v>
      </c>
      <c r="E288" s="4">
        <v>204</v>
      </c>
      <c r="F288" s="4">
        <f>ROUND(Source!R274,O288)</f>
        <v>4592.5200000000004</v>
      </c>
      <c r="G288" s="4" t="s">
        <v>73</v>
      </c>
      <c r="H288" s="4" t="s">
        <v>74</v>
      </c>
      <c r="I288" s="4"/>
      <c r="J288" s="4"/>
      <c r="K288" s="4">
        <v>204</v>
      </c>
      <c r="L288" s="4">
        <v>13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88" x14ac:dyDescent="0.2">
      <c r="A289" s="4">
        <v>50</v>
      </c>
      <c r="B289" s="4">
        <v>0</v>
      </c>
      <c r="C289" s="4">
        <v>0</v>
      </c>
      <c r="D289" s="4">
        <v>1</v>
      </c>
      <c r="E289" s="4">
        <v>205</v>
      </c>
      <c r="F289" s="4">
        <f>ROUND(Source!S274,O289)</f>
        <v>3842340.37</v>
      </c>
      <c r="G289" s="4" t="s">
        <v>75</v>
      </c>
      <c r="H289" s="4" t="s">
        <v>76</v>
      </c>
      <c r="I289" s="4"/>
      <c r="J289" s="4"/>
      <c r="K289" s="4">
        <v>205</v>
      </c>
      <c r="L289" s="4">
        <v>14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88" x14ac:dyDescent="0.2">
      <c r="A290" s="4">
        <v>50</v>
      </c>
      <c r="B290" s="4">
        <v>0</v>
      </c>
      <c r="C290" s="4">
        <v>0</v>
      </c>
      <c r="D290" s="4">
        <v>1</v>
      </c>
      <c r="E290" s="4">
        <v>232</v>
      </c>
      <c r="F290" s="4">
        <f>ROUND(Source!BC274,O290)</f>
        <v>0</v>
      </c>
      <c r="G290" s="4" t="s">
        <v>77</v>
      </c>
      <c r="H290" s="4" t="s">
        <v>78</v>
      </c>
      <c r="I290" s="4"/>
      <c r="J290" s="4"/>
      <c r="K290" s="4">
        <v>232</v>
      </c>
      <c r="L290" s="4">
        <v>15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88" x14ac:dyDescent="0.2">
      <c r="A291" s="4">
        <v>50</v>
      </c>
      <c r="B291" s="4">
        <v>0</v>
      </c>
      <c r="C291" s="4">
        <v>0</v>
      </c>
      <c r="D291" s="4">
        <v>1</v>
      </c>
      <c r="E291" s="4">
        <v>214</v>
      </c>
      <c r="F291" s="4">
        <f>ROUND(Source!AS274,O291)</f>
        <v>15159498.779999999</v>
      </c>
      <c r="G291" s="4" t="s">
        <v>79</v>
      </c>
      <c r="H291" s="4" t="s">
        <v>80</v>
      </c>
      <c r="I291" s="4"/>
      <c r="J291" s="4"/>
      <c r="K291" s="4">
        <v>214</v>
      </c>
      <c r="L291" s="4">
        <v>16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88" x14ac:dyDescent="0.2">
      <c r="A292" s="4">
        <v>50</v>
      </c>
      <c r="B292" s="4">
        <v>0</v>
      </c>
      <c r="C292" s="4">
        <v>0</v>
      </c>
      <c r="D292" s="4">
        <v>1</v>
      </c>
      <c r="E292" s="4">
        <v>215</v>
      </c>
      <c r="F292" s="4">
        <f>ROUND(Source!AT274,O292)</f>
        <v>0</v>
      </c>
      <c r="G292" s="4" t="s">
        <v>81</v>
      </c>
      <c r="H292" s="4" t="s">
        <v>82</v>
      </c>
      <c r="I292" s="4"/>
      <c r="J292" s="4"/>
      <c r="K292" s="4">
        <v>215</v>
      </c>
      <c r="L292" s="4">
        <v>17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88" x14ac:dyDescent="0.2">
      <c r="A293" s="4">
        <v>50</v>
      </c>
      <c r="B293" s="4">
        <v>0</v>
      </c>
      <c r="C293" s="4">
        <v>0</v>
      </c>
      <c r="D293" s="4">
        <v>1</v>
      </c>
      <c r="E293" s="4">
        <v>217</v>
      </c>
      <c r="F293" s="4">
        <f>ROUND(Source!AU274,O293)</f>
        <v>0</v>
      </c>
      <c r="G293" s="4" t="s">
        <v>83</v>
      </c>
      <c r="H293" s="4" t="s">
        <v>84</v>
      </c>
      <c r="I293" s="4"/>
      <c r="J293" s="4"/>
      <c r="K293" s="4">
        <v>217</v>
      </c>
      <c r="L293" s="4">
        <v>18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88" x14ac:dyDescent="0.2">
      <c r="A294" s="4">
        <v>50</v>
      </c>
      <c r="B294" s="4">
        <v>0</v>
      </c>
      <c r="C294" s="4">
        <v>0</v>
      </c>
      <c r="D294" s="4">
        <v>1</v>
      </c>
      <c r="E294" s="4">
        <v>230</v>
      </c>
      <c r="F294" s="4">
        <f>ROUND(Source!BA274,O294)</f>
        <v>0</v>
      </c>
      <c r="G294" s="4" t="s">
        <v>85</v>
      </c>
      <c r="H294" s="4" t="s">
        <v>86</v>
      </c>
      <c r="I294" s="4"/>
      <c r="J294" s="4"/>
      <c r="K294" s="4">
        <v>230</v>
      </c>
      <c r="L294" s="4">
        <v>19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88" x14ac:dyDescent="0.2">
      <c r="A295" s="4">
        <v>50</v>
      </c>
      <c r="B295" s="4">
        <v>0</v>
      </c>
      <c r="C295" s="4">
        <v>0</v>
      </c>
      <c r="D295" s="4">
        <v>1</v>
      </c>
      <c r="E295" s="4">
        <v>206</v>
      </c>
      <c r="F295" s="4">
        <f>ROUND(Source!T274,O295)</f>
        <v>0</v>
      </c>
      <c r="G295" s="4" t="s">
        <v>87</v>
      </c>
      <c r="H295" s="4" t="s">
        <v>88</v>
      </c>
      <c r="I295" s="4"/>
      <c r="J295" s="4"/>
      <c r="K295" s="4">
        <v>206</v>
      </c>
      <c r="L295" s="4">
        <v>20</v>
      </c>
      <c r="M295" s="4">
        <v>3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88" x14ac:dyDescent="0.2">
      <c r="A296" s="4">
        <v>50</v>
      </c>
      <c r="B296" s="4">
        <v>0</v>
      </c>
      <c r="C296" s="4">
        <v>0</v>
      </c>
      <c r="D296" s="4">
        <v>1</v>
      </c>
      <c r="E296" s="4">
        <v>207</v>
      </c>
      <c r="F296" s="4">
        <f>Source!U274</f>
        <v>16875.897592050002</v>
      </c>
      <c r="G296" s="4" t="s">
        <v>89</v>
      </c>
      <c r="H296" s="4" t="s">
        <v>90</v>
      </c>
      <c r="I296" s="4"/>
      <c r="J296" s="4"/>
      <c r="K296" s="4">
        <v>207</v>
      </c>
      <c r="L296" s="4">
        <v>21</v>
      </c>
      <c r="M296" s="4">
        <v>3</v>
      </c>
      <c r="N296" s="4" t="s">
        <v>3</v>
      </c>
      <c r="O296" s="4">
        <v>-1</v>
      </c>
      <c r="P296" s="4"/>
      <c r="Q296" s="4"/>
      <c r="R296" s="4"/>
      <c r="S296" s="4"/>
      <c r="T296" s="4"/>
      <c r="U296" s="4"/>
      <c r="V296" s="4"/>
      <c r="W296" s="4"/>
    </row>
    <row r="297" spans="1:88" x14ac:dyDescent="0.2">
      <c r="A297" s="4">
        <v>50</v>
      </c>
      <c r="B297" s="4">
        <v>0</v>
      </c>
      <c r="C297" s="4">
        <v>0</v>
      </c>
      <c r="D297" s="4">
        <v>1</v>
      </c>
      <c r="E297" s="4">
        <v>208</v>
      </c>
      <c r="F297" s="4">
        <f>Source!V274</f>
        <v>0</v>
      </c>
      <c r="G297" s="4" t="s">
        <v>91</v>
      </c>
      <c r="H297" s="4" t="s">
        <v>92</v>
      </c>
      <c r="I297" s="4"/>
      <c r="J297" s="4"/>
      <c r="K297" s="4">
        <v>208</v>
      </c>
      <c r="L297" s="4">
        <v>22</v>
      </c>
      <c r="M297" s="4">
        <v>3</v>
      </c>
      <c r="N297" s="4" t="s">
        <v>3</v>
      </c>
      <c r="O297" s="4">
        <v>-1</v>
      </c>
      <c r="P297" s="4"/>
      <c r="Q297" s="4"/>
      <c r="R297" s="4"/>
      <c r="S297" s="4"/>
      <c r="T297" s="4"/>
      <c r="U297" s="4"/>
      <c r="V297" s="4"/>
      <c r="W297" s="4"/>
    </row>
    <row r="298" spans="1:88" x14ac:dyDescent="0.2">
      <c r="A298" s="4">
        <v>50</v>
      </c>
      <c r="B298" s="4">
        <v>0</v>
      </c>
      <c r="C298" s="4">
        <v>0</v>
      </c>
      <c r="D298" s="4">
        <v>1</v>
      </c>
      <c r="E298" s="4">
        <v>209</v>
      </c>
      <c r="F298" s="4">
        <f>ROUND(Source!W274,O298)</f>
        <v>0</v>
      </c>
      <c r="G298" s="4" t="s">
        <v>93</v>
      </c>
      <c r="H298" s="4" t="s">
        <v>94</v>
      </c>
      <c r="I298" s="4"/>
      <c r="J298" s="4"/>
      <c r="K298" s="4">
        <v>209</v>
      </c>
      <c r="L298" s="4">
        <v>23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88" x14ac:dyDescent="0.2">
      <c r="A299" s="4">
        <v>50</v>
      </c>
      <c r="B299" s="4">
        <v>0</v>
      </c>
      <c r="C299" s="4">
        <v>0</v>
      </c>
      <c r="D299" s="4">
        <v>1</v>
      </c>
      <c r="E299" s="4">
        <v>210</v>
      </c>
      <c r="F299" s="4">
        <f>ROUND(Source!X274,O299)</f>
        <v>3223472.09</v>
      </c>
      <c r="G299" s="4" t="s">
        <v>95</v>
      </c>
      <c r="H299" s="4" t="s">
        <v>96</v>
      </c>
      <c r="I299" s="4"/>
      <c r="J299" s="4"/>
      <c r="K299" s="4">
        <v>210</v>
      </c>
      <c r="L299" s="4">
        <v>24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88" x14ac:dyDescent="0.2">
      <c r="A300" s="4">
        <v>50</v>
      </c>
      <c r="B300" s="4">
        <v>0</v>
      </c>
      <c r="C300" s="4">
        <v>0</v>
      </c>
      <c r="D300" s="4">
        <v>1</v>
      </c>
      <c r="E300" s="4">
        <v>211</v>
      </c>
      <c r="F300" s="4">
        <f>ROUND(Source!Y274,O300)</f>
        <v>1690629.72</v>
      </c>
      <c r="G300" s="4" t="s">
        <v>97</v>
      </c>
      <c r="H300" s="4" t="s">
        <v>98</v>
      </c>
      <c r="I300" s="4"/>
      <c r="J300" s="4"/>
      <c r="K300" s="4">
        <v>211</v>
      </c>
      <c r="L300" s="4">
        <v>25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88" x14ac:dyDescent="0.2">
      <c r="A301" s="4">
        <v>50</v>
      </c>
      <c r="B301" s="4">
        <v>0</v>
      </c>
      <c r="C301" s="4">
        <v>0</v>
      </c>
      <c r="D301" s="4">
        <v>1</v>
      </c>
      <c r="E301" s="4">
        <v>224</v>
      </c>
      <c r="F301" s="4">
        <f>ROUND(Source!AR274,O301)</f>
        <v>15159498.779999999</v>
      </c>
      <c r="G301" s="4" t="s">
        <v>99</v>
      </c>
      <c r="H301" s="4" t="s">
        <v>100</v>
      </c>
      <c r="I301" s="4"/>
      <c r="J301" s="4"/>
      <c r="K301" s="4">
        <v>224</v>
      </c>
      <c r="L301" s="4">
        <v>26</v>
      </c>
      <c r="M301" s="4">
        <v>3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3" spans="1:88" x14ac:dyDescent="0.2">
      <c r="A303" s="1">
        <v>4</v>
      </c>
      <c r="B303" s="1">
        <v>1</v>
      </c>
      <c r="C303" s="1"/>
      <c r="D303" s="1">
        <f>ROW(A425)</f>
        <v>425</v>
      </c>
      <c r="E303" s="1"/>
      <c r="F303" s="1" t="s">
        <v>13</v>
      </c>
      <c r="G303" s="1" t="s">
        <v>438</v>
      </c>
      <c r="H303" s="1" t="s">
        <v>3</v>
      </c>
      <c r="I303" s="1">
        <v>0</v>
      </c>
      <c r="J303" s="1"/>
      <c r="K303" s="1">
        <v>0</v>
      </c>
      <c r="L303" s="1"/>
      <c r="M303" s="1"/>
      <c r="N303" s="1"/>
      <c r="O303" s="1"/>
      <c r="P303" s="1"/>
      <c r="Q303" s="1"/>
      <c r="R303" s="1"/>
      <c r="S303" s="1"/>
      <c r="T303" s="1"/>
      <c r="U303" s="1" t="s">
        <v>3</v>
      </c>
      <c r="V303" s="1">
        <v>0</v>
      </c>
      <c r="W303" s="1"/>
      <c r="X303" s="1"/>
      <c r="Y303" s="1"/>
      <c r="Z303" s="1"/>
      <c r="AA303" s="1"/>
      <c r="AB303" s="1" t="s">
        <v>3</v>
      </c>
      <c r="AC303" s="1" t="s">
        <v>3</v>
      </c>
      <c r="AD303" s="1" t="s">
        <v>3</v>
      </c>
      <c r="AE303" s="1" t="s">
        <v>3</v>
      </c>
      <c r="AF303" s="1" t="s">
        <v>3</v>
      </c>
      <c r="AG303" s="1" t="s">
        <v>3</v>
      </c>
      <c r="AH303" s="1"/>
      <c r="AI303" s="1"/>
      <c r="AJ303" s="1"/>
      <c r="AK303" s="1"/>
      <c r="AL303" s="1"/>
      <c r="AM303" s="1"/>
      <c r="AN303" s="1"/>
      <c r="AO303" s="1"/>
      <c r="AP303" s="1" t="s">
        <v>3</v>
      </c>
      <c r="AQ303" s="1" t="s">
        <v>3</v>
      </c>
      <c r="AR303" s="1" t="s">
        <v>3</v>
      </c>
      <c r="AS303" s="1"/>
      <c r="AT303" s="1"/>
      <c r="AU303" s="1"/>
      <c r="AV303" s="1"/>
      <c r="AW303" s="1"/>
      <c r="AX303" s="1"/>
      <c r="AY303" s="1"/>
      <c r="AZ303" s="1" t="s">
        <v>3</v>
      </c>
      <c r="BA303" s="1"/>
      <c r="BB303" s="1" t="s">
        <v>3</v>
      </c>
      <c r="BC303" s="1" t="s">
        <v>3</v>
      </c>
      <c r="BD303" s="1" t="s">
        <v>11</v>
      </c>
      <c r="BE303" s="1" t="s">
        <v>11</v>
      </c>
      <c r="BF303" s="1" t="s">
        <v>12</v>
      </c>
      <c r="BG303" s="1" t="s">
        <v>3</v>
      </c>
      <c r="BH303" s="1" t="s">
        <v>12</v>
      </c>
      <c r="BI303" s="1" t="s">
        <v>11</v>
      </c>
      <c r="BJ303" s="1" t="s">
        <v>3</v>
      </c>
      <c r="BK303" s="1" t="s">
        <v>3</v>
      </c>
      <c r="BL303" s="1" t="s">
        <v>3</v>
      </c>
      <c r="BM303" s="1" t="s">
        <v>3</v>
      </c>
      <c r="BN303" s="1" t="s">
        <v>11</v>
      </c>
      <c r="BO303" s="1" t="s">
        <v>3</v>
      </c>
      <c r="BP303" s="1" t="s">
        <v>3</v>
      </c>
      <c r="BQ303" s="1"/>
      <c r="BR303" s="1"/>
      <c r="BS303" s="1"/>
      <c r="BT303" s="1"/>
      <c r="BU303" s="1"/>
      <c r="BV303" s="1"/>
      <c r="BW303" s="1"/>
      <c r="BX303" s="1">
        <v>0</v>
      </c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>
        <v>0</v>
      </c>
    </row>
    <row r="305" spans="1:245" x14ac:dyDescent="0.2">
      <c r="A305" s="2">
        <v>52</v>
      </c>
      <c r="B305" s="2">
        <f t="shared" ref="B305:G305" si="345">B425</f>
        <v>1</v>
      </c>
      <c r="C305" s="2">
        <f t="shared" si="345"/>
        <v>4</v>
      </c>
      <c r="D305" s="2">
        <f t="shared" si="345"/>
        <v>303</v>
      </c>
      <c r="E305" s="2">
        <f t="shared" si="345"/>
        <v>0</v>
      </c>
      <c r="F305" s="2" t="str">
        <f t="shared" si="345"/>
        <v>Новый раздел</v>
      </c>
      <c r="G305" s="2" t="str">
        <f t="shared" si="345"/>
        <v>Ремонт входных групп</v>
      </c>
      <c r="H305" s="2"/>
      <c r="I305" s="2"/>
      <c r="J305" s="2"/>
      <c r="K305" s="2"/>
      <c r="L305" s="2"/>
      <c r="M305" s="2"/>
      <c r="N305" s="2"/>
      <c r="O305" s="2">
        <f t="shared" ref="O305:AT305" si="346">O425</f>
        <v>4342327.9000000004</v>
      </c>
      <c r="P305" s="2">
        <f t="shared" si="346"/>
        <v>2885846.72</v>
      </c>
      <c r="Q305" s="2">
        <f t="shared" si="346"/>
        <v>114306.95</v>
      </c>
      <c r="R305" s="2">
        <f t="shared" si="346"/>
        <v>2268.1799999999998</v>
      </c>
      <c r="S305" s="2">
        <f t="shared" si="346"/>
        <v>1342174.23</v>
      </c>
      <c r="T305" s="2">
        <f t="shared" si="346"/>
        <v>0</v>
      </c>
      <c r="U305" s="2">
        <f t="shared" si="346"/>
        <v>6096.0520159999996</v>
      </c>
      <c r="V305" s="2">
        <f t="shared" si="346"/>
        <v>0</v>
      </c>
      <c r="W305" s="2">
        <f t="shared" si="346"/>
        <v>0</v>
      </c>
      <c r="X305" s="2">
        <f t="shared" si="346"/>
        <v>1097824.3600000001</v>
      </c>
      <c r="Y305" s="2">
        <f t="shared" si="346"/>
        <v>590556.63</v>
      </c>
      <c r="Z305" s="2">
        <f t="shared" si="346"/>
        <v>0</v>
      </c>
      <c r="AA305" s="2">
        <f t="shared" si="346"/>
        <v>0</v>
      </c>
      <c r="AB305" s="2">
        <f t="shared" si="346"/>
        <v>4292685.1500000004</v>
      </c>
      <c r="AC305" s="2">
        <f t="shared" si="346"/>
        <v>2885846.72</v>
      </c>
      <c r="AD305" s="2">
        <f t="shared" si="346"/>
        <v>64664.2</v>
      </c>
      <c r="AE305" s="2">
        <f t="shared" si="346"/>
        <v>2071.09</v>
      </c>
      <c r="AF305" s="2">
        <f t="shared" si="346"/>
        <v>1342174.23</v>
      </c>
      <c r="AG305" s="2">
        <f t="shared" si="346"/>
        <v>0</v>
      </c>
      <c r="AH305" s="2">
        <f t="shared" si="346"/>
        <v>6096.0520159999996</v>
      </c>
      <c r="AI305" s="2">
        <f t="shared" si="346"/>
        <v>0</v>
      </c>
      <c r="AJ305" s="2">
        <f t="shared" si="346"/>
        <v>0</v>
      </c>
      <c r="AK305" s="2">
        <f t="shared" si="346"/>
        <v>1097824.3600000001</v>
      </c>
      <c r="AL305" s="2">
        <f t="shared" si="346"/>
        <v>590556.63</v>
      </c>
      <c r="AM305" s="2">
        <f t="shared" si="346"/>
        <v>0</v>
      </c>
      <c r="AN305" s="2">
        <f t="shared" si="346"/>
        <v>0</v>
      </c>
      <c r="AO305" s="2">
        <f t="shared" si="346"/>
        <v>0</v>
      </c>
      <c r="AP305" s="2">
        <f t="shared" si="346"/>
        <v>0</v>
      </c>
      <c r="AQ305" s="2">
        <f t="shared" si="346"/>
        <v>0</v>
      </c>
      <c r="AR305" s="2">
        <f t="shared" si="346"/>
        <v>6034496.7300000004</v>
      </c>
      <c r="AS305" s="2">
        <f t="shared" si="346"/>
        <v>5993821.1200000001</v>
      </c>
      <c r="AT305" s="2">
        <f t="shared" si="346"/>
        <v>0</v>
      </c>
      <c r="AU305" s="2">
        <f t="shared" ref="AU305:BZ305" si="347">AU425</f>
        <v>40675.61</v>
      </c>
      <c r="AV305" s="2">
        <f t="shared" si="347"/>
        <v>2885846.72</v>
      </c>
      <c r="AW305" s="2">
        <f t="shared" si="347"/>
        <v>2885846.72</v>
      </c>
      <c r="AX305" s="2">
        <f t="shared" si="347"/>
        <v>0</v>
      </c>
      <c r="AY305" s="2">
        <f t="shared" si="347"/>
        <v>2885846.72</v>
      </c>
      <c r="AZ305" s="2">
        <f t="shared" si="347"/>
        <v>0</v>
      </c>
      <c r="BA305" s="2">
        <f t="shared" si="347"/>
        <v>0</v>
      </c>
      <c r="BB305" s="2">
        <f t="shared" si="347"/>
        <v>0</v>
      </c>
      <c r="BC305" s="2">
        <f t="shared" si="347"/>
        <v>0</v>
      </c>
      <c r="BD305" s="2">
        <f t="shared" si="347"/>
        <v>0</v>
      </c>
      <c r="BE305" s="2">
        <f t="shared" si="347"/>
        <v>0</v>
      </c>
      <c r="BF305" s="2">
        <f t="shared" si="347"/>
        <v>0</v>
      </c>
      <c r="BG305" s="2">
        <f t="shared" si="347"/>
        <v>0</v>
      </c>
      <c r="BH305" s="2">
        <f t="shared" si="347"/>
        <v>0</v>
      </c>
      <c r="BI305" s="2">
        <f t="shared" si="347"/>
        <v>0</v>
      </c>
      <c r="BJ305" s="2">
        <f t="shared" si="347"/>
        <v>0</v>
      </c>
      <c r="BK305" s="2">
        <f t="shared" si="347"/>
        <v>0</v>
      </c>
      <c r="BL305" s="2">
        <f t="shared" si="347"/>
        <v>0</v>
      </c>
      <c r="BM305" s="2">
        <f t="shared" si="347"/>
        <v>0</v>
      </c>
      <c r="BN305" s="2">
        <f t="shared" si="347"/>
        <v>0</v>
      </c>
      <c r="BO305" s="2">
        <f t="shared" si="347"/>
        <v>0</v>
      </c>
      <c r="BP305" s="2">
        <f t="shared" si="347"/>
        <v>0</v>
      </c>
      <c r="BQ305" s="2">
        <f t="shared" si="347"/>
        <v>0</v>
      </c>
      <c r="BR305" s="2">
        <f t="shared" si="347"/>
        <v>0</v>
      </c>
      <c r="BS305" s="2">
        <f t="shared" si="347"/>
        <v>0</v>
      </c>
      <c r="BT305" s="2">
        <f t="shared" si="347"/>
        <v>0</v>
      </c>
      <c r="BU305" s="2">
        <f t="shared" si="347"/>
        <v>0</v>
      </c>
      <c r="BV305" s="2">
        <f t="shared" si="347"/>
        <v>0</v>
      </c>
      <c r="BW305" s="2">
        <f t="shared" si="347"/>
        <v>0</v>
      </c>
      <c r="BX305" s="2">
        <f t="shared" si="347"/>
        <v>0</v>
      </c>
      <c r="BY305" s="2">
        <f t="shared" si="347"/>
        <v>0</v>
      </c>
      <c r="BZ305" s="2">
        <f t="shared" si="347"/>
        <v>0</v>
      </c>
      <c r="CA305" s="2">
        <f t="shared" ref="CA305:DF305" si="348">CA425</f>
        <v>5984524.8399999999</v>
      </c>
      <c r="CB305" s="2">
        <f t="shared" si="348"/>
        <v>5984524.8399999999</v>
      </c>
      <c r="CC305" s="2">
        <f t="shared" si="348"/>
        <v>0</v>
      </c>
      <c r="CD305" s="2">
        <f t="shared" si="348"/>
        <v>0</v>
      </c>
      <c r="CE305" s="2">
        <f t="shared" si="348"/>
        <v>2885846.72</v>
      </c>
      <c r="CF305" s="2">
        <f t="shared" si="348"/>
        <v>2885846.72</v>
      </c>
      <c r="CG305" s="2">
        <f t="shared" si="348"/>
        <v>0</v>
      </c>
      <c r="CH305" s="2">
        <f t="shared" si="348"/>
        <v>2885846.72</v>
      </c>
      <c r="CI305" s="2">
        <f t="shared" si="348"/>
        <v>0</v>
      </c>
      <c r="CJ305" s="2">
        <f t="shared" si="348"/>
        <v>0</v>
      </c>
      <c r="CK305" s="2">
        <f t="shared" si="348"/>
        <v>0</v>
      </c>
      <c r="CL305" s="2">
        <f t="shared" si="348"/>
        <v>0</v>
      </c>
      <c r="CM305" s="2">
        <f t="shared" si="348"/>
        <v>0</v>
      </c>
      <c r="CN305" s="2">
        <f t="shared" si="348"/>
        <v>0</v>
      </c>
      <c r="CO305" s="2">
        <f t="shared" si="348"/>
        <v>0</v>
      </c>
      <c r="CP305" s="2">
        <f t="shared" si="348"/>
        <v>0</v>
      </c>
      <c r="CQ305" s="2">
        <f t="shared" si="348"/>
        <v>0</v>
      </c>
      <c r="CR305" s="2">
        <f t="shared" si="348"/>
        <v>0</v>
      </c>
      <c r="CS305" s="2">
        <f t="shared" si="348"/>
        <v>0</v>
      </c>
      <c r="CT305" s="2">
        <f t="shared" si="348"/>
        <v>0</v>
      </c>
      <c r="CU305" s="2">
        <f t="shared" si="348"/>
        <v>0</v>
      </c>
      <c r="CV305" s="2">
        <f t="shared" si="348"/>
        <v>0</v>
      </c>
      <c r="CW305" s="2">
        <f t="shared" si="348"/>
        <v>0</v>
      </c>
      <c r="CX305" s="2">
        <f t="shared" si="348"/>
        <v>0</v>
      </c>
      <c r="CY305" s="2">
        <f t="shared" si="348"/>
        <v>0</v>
      </c>
      <c r="CZ305" s="2">
        <f t="shared" si="348"/>
        <v>0</v>
      </c>
      <c r="DA305" s="2">
        <f t="shared" si="348"/>
        <v>0</v>
      </c>
      <c r="DB305" s="2">
        <f t="shared" si="348"/>
        <v>0</v>
      </c>
      <c r="DC305" s="2">
        <f t="shared" si="348"/>
        <v>0</v>
      </c>
      <c r="DD305" s="2">
        <f t="shared" si="348"/>
        <v>0</v>
      </c>
      <c r="DE305" s="2">
        <f t="shared" si="348"/>
        <v>0</v>
      </c>
      <c r="DF305" s="2">
        <f t="shared" si="348"/>
        <v>0</v>
      </c>
      <c r="DG305" s="3">
        <f t="shared" ref="DG305:EL305" si="349">DG425</f>
        <v>0</v>
      </c>
      <c r="DH305" s="3">
        <f t="shared" si="349"/>
        <v>0</v>
      </c>
      <c r="DI305" s="3">
        <f t="shared" si="349"/>
        <v>0</v>
      </c>
      <c r="DJ305" s="3">
        <f t="shared" si="349"/>
        <v>0</v>
      </c>
      <c r="DK305" s="3">
        <f t="shared" si="349"/>
        <v>0</v>
      </c>
      <c r="DL305" s="3">
        <f t="shared" si="349"/>
        <v>0</v>
      </c>
      <c r="DM305" s="3">
        <f t="shared" si="349"/>
        <v>0</v>
      </c>
      <c r="DN305" s="3">
        <f t="shared" si="349"/>
        <v>0</v>
      </c>
      <c r="DO305" s="3">
        <f t="shared" si="349"/>
        <v>0</v>
      </c>
      <c r="DP305" s="3">
        <f t="shared" si="349"/>
        <v>0</v>
      </c>
      <c r="DQ305" s="3">
        <f t="shared" si="349"/>
        <v>0</v>
      </c>
      <c r="DR305" s="3">
        <f t="shared" si="349"/>
        <v>0</v>
      </c>
      <c r="DS305" s="3">
        <f t="shared" si="349"/>
        <v>0</v>
      </c>
      <c r="DT305" s="3">
        <f t="shared" si="349"/>
        <v>0</v>
      </c>
      <c r="DU305" s="3">
        <f t="shared" si="349"/>
        <v>0</v>
      </c>
      <c r="DV305" s="3">
        <f t="shared" si="349"/>
        <v>0</v>
      </c>
      <c r="DW305" s="3">
        <f t="shared" si="349"/>
        <v>0</v>
      </c>
      <c r="DX305" s="3">
        <f t="shared" si="349"/>
        <v>0</v>
      </c>
      <c r="DY305" s="3">
        <f t="shared" si="349"/>
        <v>0</v>
      </c>
      <c r="DZ305" s="3">
        <f t="shared" si="349"/>
        <v>0</v>
      </c>
      <c r="EA305" s="3">
        <f t="shared" si="349"/>
        <v>0</v>
      </c>
      <c r="EB305" s="3">
        <f t="shared" si="349"/>
        <v>0</v>
      </c>
      <c r="EC305" s="3">
        <f t="shared" si="349"/>
        <v>0</v>
      </c>
      <c r="ED305" s="3">
        <f t="shared" si="349"/>
        <v>0</v>
      </c>
      <c r="EE305" s="3">
        <f t="shared" si="349"/>
        <v>0</v>
      </c>
      <c r="EF305" s="3">
        <f t="shared" si="349"/>
        <v>0</v>
      </c>
      <c r="EG305" s="3">
        <f t="shared" si="349"/>
        <v>0</v>
      </c>
      <c r="EH305" s="3">
        <f t="shared" si="349"/>
        <v>0</v>
      </c>
      <c r="EI305" s="3">
        <f t="shared" si="349"/>
        <v>0</v>
      </c>
      <c r="EJ305" s="3">
        <f t="shared" si="349"/>
        <v>0</v>
      </c>
      <c r="EK305" s="3">
        <f t="shared" si="349"/>
        <v>0</v>
      </c>
      <c r="EL305" s="3">
        <f t="shared" si="349"/>
        <v>0</v>
      </c>
      <c r="EM305" s="3">
        <f t="shared" ref="EM305:FR305" si="350">EM425</f>
        <v>0</v>
      </c>
      <c r="EN305" s="3">
        <f t="shared" si="350"/>
        <v>0</v>
      </c>
      <c r="EO305" s="3">
        <f t="shared" si="350"/>
        <v>0</v>
      </c>
      <c r="EP305" s="3">
        <f t="shared" si="350"/>
        <v>0</v>
      </c>
      <c r="EQ305" s="3">
        <f t="shared" si="350"/>
        <v>0</v>
      </c>
      <c r="ER305" s="3">
        <f t="shared" si="350"/>
        <v>0</v>
      </c>
      <c r="ES305" s="3">
        <f t="shared" si="350"/>
        <v>0</v>
      </c>
      <c r="ET305" s="3">
        <f t="shared" si="350"/>
        <v>0</v>
      </c>
      <c r="EU305" s="3">
        <f t="shared" si="350"/>
        <v>0</v>
      </c>
      <c r="EV305" s="3">
        <f t="shared" si="350"/>
        <v>0</v>
      </c>
      <c r="EW305" s="3">
        <f t="shared" si="350"/>
        <v>0</v>
      </c>
      <c r="EX305" s="3">
        <f t="shared" si="350"/>
        <v>0</v>
      </c>
      <c r="EY305" s="3">
        <f t="shared" si="350"/>
        <v>0</v>
      </c>
      <c r="EZ305" s="3">
        <f t="shared" si="350"/>
        <v>0</v>
      </c>
      <c r="FA305" s="3">
        <f t="shared" si="350"/>
        <v>0</v>
      </c>
      <c r="FB305" s="3">
        <f t="shared" si="350"/>
        <v>0</v>
      </c>
      <c r="FC305" s="3">
        <f t="shared" si="350"/>
        <v>0</v>
      </c>
      <c r="FD305" s="3">
        <f t="shared" si="350"/>
        <v>0</v>
      </c>
      <c r="FE305" s="3">
        <f t="shared" si="350"/>
        <v>0</v>
      </c>
      <c r="FF305" s="3">
        <f t="shared" si="350"/>
        <v>0</v>
      </c>
      <c r="FG305" s="3">
        <f t="shared" si="350"/>
        <v>0</v>
      </c>
      <c r="FH305" s="3">
        <f t="shared" si="350"/>
        <v>0</v>
      </c>
      <c r="FI305" s="3">
        <f t="shared" si="350"/>
        <v>0</v>
      </c>
      <c r="FJ305" s="3">
        <f t="shared" si="350"/>
        <v>0</v>
      </c>
      <c r="FK305" s="3">
        <f t="shared" si="350"/>
        <v>0</v>
      </c>
      <c r="FL305" s="3">
        <f t="shared" si="350"/>
        <v>0</v>
      </c>
      <c r="FM305" s="3">
        <f t="shared" si="350"/>
        <v>0</v>
      </c>
      <c r="FN305" s="3">
        <f t="shared" si="350"/>
        <v>0</v>
      </c>
      <c r="FO305" s="3">
        <f t="shared" si="350"/>
        <v>0</v>
      </c>
      <c r="FP305" s="3">
        <f t="shared" si="350"/>
        <v>0</v>
      </c>
      <c r="FQ305" s="3">
        <f t="shared" si="350"/>
        <v>0</v>
      </c>
      <c r="FR305" s="3">
        <f t="shared" si="350"/>
        <v>0</v>
      </c>
      <c r="FS305" s="3">
        <f t="shared" ref="FS305:GX305" si="351">FS425</f>
        <v>0</v>
      </c>
      <c r="FT305" s="3">
        <f t="shared" si="351"/>
        <v>0</v>
      </c>
      <c r="FU305" s="3">
        <f t="shared" si="351"/>
        <v>0</v>
      </c>
      <c r="FV305" s="3">
        <f t="shared" si="351"/>
        <v>0</v>
      </c>
      <c r="FW305" s="3">
        <f t="shared" si="351"/>
        <v>0</v>
      </c>
      <c r="FX305" s="3">
        <f t="shared" si="351"/>
        <v>0</v>
      </c>
      <c r="FY305" s="3">
        <f t="shared" si="351"/>
        <v>0</v>
      </c>
      <c r="FZ305" s="3">
        <f t="shared" si="351"/>
        <v>0</v>
      </c>
      <c r="GA305" s="3">
        <f t="shared" si="351"/>
        <v>0</v>
      </c>
      <c r="GB305" s="3">
        <f t="shared" si="351"/>
        <v>0</v>
      </c>
      <c r="GC305" s="3">
        <f t="shared" si="351"/>
        <v>0</v>
      </c>
      <c r="GD305" s="3">
        <f t="shared" si="351"/>
        <v>0</v>
      </c>
      <c r="GE305" s="3">
        <f t="shared" si="351"/>
        <v>0</v>
      </c>
      <c r="GF305" s="3">
        <f t="shared" si="351"/>
        <v>0</v>
      </c>
      <c r="GG305" s="3">
        <f t="shared" si="351"/>
        <v>0</v>
      </c>
      <c r="GH305" s="3">
        <f t="shared" si="351"/>
        <v>0</v>
      </c>
      <c r="GI305" s="3">
        <f t="shared" si="351"/>
        <v>0</v>
      </c>
      <c r="GJ305" s="3">
        <f t="shared" si="351"/>
        <v>0</v>
      </c>
      <c r="GK305" s="3">
        <f t="shared" si="351"/>
        <v>0</v>
      </c>
      <c r="GL305" s="3">
        <f t="shared" si="351"/>
        <v>0</v>
      </c>
      <c r="GM305" s="3">
        <f t="shared" si="351"/>
        <v>0</v>
      </c>
      <c r="GN305" s="3">
        <f t="shared" si="351"/>
        <v>0</v>
      </c>
      <c r="GO305" s="3">
        <f t="shared" si="351"/>
        <v>0</v>
      </c>
      <c r="GP305" s="3">
        <f t="shared" si="351"/>
        <v>0</v>
      </c>
      <c r="GQ305" s="3">
        <f t="shared" si="351"/>
        <v>0</v>
      </c>
      <c r="GR305" s="3">
        <f t="shared" si="351"/>
        <v>0</v>
      </c>
      <c r="GS305" s="3">
        <f t="shared" si="351"/>
        <v>0</v>
      </c>
      <c r="GT305" s="3">
        <f t="shared" si="351"/>
        <v>0</v>
      </c>
      <c r="GU305" s="3">
        <f t="shared" si="351"/>
        <v>0</v>
      </c>
      <c r="GV305" s="3">
        <f t="shared" si="351"/>
        <v>0</v>
      </c>
      <c r="GW305" s="3">
        <f t="shared" si="351"/>
        <v>0</v>
      </c>
      <c r="GX305" s="3">
        <f t="shared" si="351"/>
        <v>0</v>
      </c>
    </row>
    <row r="307" spans="1:245" x14ac:dyDescent="0.2">
      <c r="A307">
        <v>19</v>
      </c>
      <c r="B307">
        <v>1</v>
      </c>
      <c r="F307" t="s">
        <v>3</v>
      </c>
      <c r="G307" t="s">
        <v>439</v>
      </c>
      <c r="H307" t="s">
        <v>3</v>
      </c>
      <c r="AA307">
        <v>1</v>
      </c>
      <c r="IK307">
        <v>0</v>
      </c>
    </row>
    <row r="308" spans="1:245" x14ac:dyDescent="0.2">
      <c r="A308">
        <v>17</v>
      </c>
      <c r="B308">
        <v>1</v>
      </c>
      <c r="E308" t="s">
        <v>440</v>
      </c>
      <c r="F308" t="s">
        <v>441</v>
      </c>
      <c r="G308" t="s">
        <v>442</v>
      </c>
      <c r="H308" t="s">
        <v>20</v>
      </c>
      <c r="I308">
        <v>1.3</v>
      </c>
      <c r="J308">
        <v>0</v>
      </c>
      <c r="O308">
        <f t="shared" ref="O308:O330" si="352">ROUND(CP308,2)</f>
        <v>4614.16</v>
      </c>
      <c r="P308">
        <f t="shared" ref="P308:P330" si="353">ROUND(CQ308*I308,2)</f>
        <v>0</v>
      </c>
      <c r="Q308">
        <f t="shared" ref="Q308:Q330" si="354">ROUND(CR308*I308,2)</f>
        <v>0</v>
      </c>
      <c r="R308">
        <f t="shared" ref="R308:R330" si="355">ROUND(CS308*I308,2)</f>
        <v>0</v>
      </c>
      <c r="S308">
        <f t="shared" ref="S308:S330" si="356">ROUND(CT308*I308,2)</f>
        <v>4614.16</v>
      </c>
      <c r="T308">
        <f t="shared" ref="T308:T330" si="357">ROUND(CU308*I308,2)</f>
        <v>0</v>
      </c>
      <c r="U308">
        <f t="shared" ref="U308:U330" si="358">CV308*I308</f>
        <v>22.633000000000003</v>
      </c>
      <c r="V308">
        <f t="shared" ref="V308:V330" si="359">CW308*I308</f>
        <v>0</v>
      </c>
      <c r="W308">
        <f t="shared" ref="W308:W330" si="360">ROUND(CX308*I308,2)</f>
        <v>0</v>
      </c>
      <c r="X308">
        <f t="shared" ref="X308:X330" si="361">ROUND(CY308,2)</f>
        <v>3322.2</v>
      </c>
      <c r="Y308">
        <f t="shared" ref="Y308:Y330" si="362">ROUND(CZ308,2)</f>
        <v>2030.23</v>
      </c>
      <c r="AA308">
        <v>42145827</v>
      </c>
      <c r="AB308">
        <f t="shared" ref="AB308:AB330" si="363">ROUND((AC308+AD308+AF308),6)</f>
        <v>191.34</v>
      </c>
      <c r="AC308">
        <f t="shared" ref="AC308:AF309" si="364">ROUND((ES308),6)</f>
        <v>0</v>
      </c>
      <c r="AD308">
        <f t="shared" si="364"/>
        <v>0</v>
      </c>
      <c r="AE308">
        <f t="shared" si="364"/>
        <v>0</v>
      </c>
      <c r="AF308">
        <f t="shared" si="364"/>
        <v>191.34</v>
      </c>
      <c r="AG308">
        <f t="shared" ref="AG308:AG330" si="365">ROUND((AP308),6)</f>
        <v>0</v>
      </c>
      <c r="AH308">
        <f>(EW308)</f>
        <v>17.41</v>
      </c>
      <c r="AI308">
        <f>(EX308)</f>
        <v>0</v>
      </c>
      <c r="AJ308">
        <f t="shared" ref="AJ308:AJ330" si="366">ROUND((AS308),6)</f>
        <v>0</v>
      </c>
      <c r="AK308">
        <v>191.34</v>
      </c>
      <c r="AL308">
        <v>0</v>
      </c>
      <c r="AM308">
        <v>0</v>
      </c>
      <c r="AN308">
        <v>0</v>
      </c>
      <c r="AO308">
        <v>191.34</v>
      </c>
      <c r="AP308">
        <v>0</v>
      </c>
      <c r="AQ308">
        <v>17.41</v>
      </c>
      <c r="AR308">
        <v>0</v>
      </c>
      <c r="AS308">
        <v>0</v>
      </c>
      <c r="AT308">
        <v>72</v>
      </c>
      <c r="AU308">
        <v>44</v>
      </c>
      <c r="AV308">
        <v>1</v>
      </c>
      <c r="AW308">
        <v>1</v>
      </c>
      <c r="AZ308">
        <v>1</v>
      </c>
      <c r="BA308">
        <v>18.55</v>
      </c>
      <c r="BB308">
        <v>1</v>
      </c>
      <c r="BC308">
        <v>1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1</v>
      </c>
      <c r="BJ308" t="s">
        <v>443</v>
      </c>
      <c r="BM308">
        <v>441</v>
      </c>
      <c r="BN308">
        <v>7156650</v>
      </c>
      <c r="BO308" t="s">
        <v>441</v>
      </c>
      <c r="BP308">
        <v>1</v>
      </c>
      <c r="BQ308">
        <v>60</v>
      </c>
      <c r="BR308">
        <v>0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72</v>
      </c>
      <c r="CA308">
        <v>44</v>
      </c>
      <c r="CF308">
        <v>0</v>
      </c>
      <c r="CG308">
        <v>0</v>
      </c>
      <c r="CM308">
        <v>0</v>
      </c>
      <c r="CN308" t="s">
        <v>3</v>
      </c>
      <c r="CO308">
        <v>0</v>
      </c>
      <c r="CP308">
        <f t="shared" ref="CP308:CP330" si="367">(P308+Q308+S308)</f>
        <v>4614.16</v>
      </c>
      <c r="CQ308">
        <f t="shared" ref="CQ308:CQ330" si="368">(AC308*BC308*AW308)</f>
        <v>0</v>
      </c>
      <c r="CR308">
        <f t="shared" ref="CR308:CR330" si="369">(AD308*BB308*AV308)</f>
        <v>0</v>
      </c>
      <c r="CS308">
        <f t="shared" ref="CS308:CS330" si="370">(AE308*BS308*AV308)</f>
        <v>0</v>
      </c>
      <c r="CT308">
        <f t="shared" ref="CT308:CT330" si="371">(AF308*BA308*AV308)</f>
        <v>3549.3570000000004</v>
      </c>
      <c r="CU308">
        <f t="shared" ref="CU308:CU330" si="372">AG308</f>
        <v>0</v>
      </c>
      <c r="CV308">
        <f t="shared" ref="CV308:CV330" si="373">(AH308*AV308)</f>
        <v>17.41</v>
      </c>
      <c r="CW308">
        <f t="shared" ref="CW308:CW330" si="374">AI308</f>
        <v>0</v>
      </c>
      <c r="CX308">
        <f t="shared" ref="CX308:CX330" si="375">AJ308</f>
        <v>0</v>
      </c>
      <c r="CY308">
        <f t="shared" ref="CY308:CY330" si="376">S308*(BZ308/100)</f>
        <v>3322.1951999999997</v>
      </c>
      <c r="CZ308">
        <f t="shared" ref="CZ308:CZ330" si="377">S308*(CA308/100)</f>
        <v>2030.2303999999999</v>
      </c>
      <c r="DC308" t="s">
        <v>3</v>
      </c>
      <c r="DD308" t="s">
        <v>3</v>
      </c>
      <c r="DE308" t="s">
        <v>3</v>
      </c>
      <c r="DF308" t="s">
        <v>3</v>
      </c>
      <c r="DG308" t="s">
        <v>3</v>
      </c>
      <c r="DH308" t="s">
        <v>3</v>
      </c>
      <c r="DI308" t="s">
        <v>3</v>
      </c>
      <c r="DJ308" t="s">
        <v>3</v>
      </c>
      <c r="DK308" t="s">
        <v>3</v>
      </c>
      <c r="DL308" t="s">
        <v>3</v>
      </c>
      <c r="DM308" t="s">
        <v>3</v>
      </c>
      <c r="DN308">
        <v>80</v>
      </c>
      <c r="DO308">
        <v>55</v>
      </c>
      <c r="DP308">
        <v>1.0469999999999999</v>
      </c>
      <c r="DQ308">
        <v>1</v>
      </c>
      <c r="DU308">
        <v>1005</v>
      </c>
      <c r="DV308" t="s">
        <v>20</v>
      </c>
      <c r="DW308" t="s">
        <v>20</v>
      </c>
      <c r="DX308">
        <v>100</v>
      </c>
      <c r="EE308">
        <v>21987793</v>
      </c>
      <c r="EF308">
        <v>60</v>
      </c>
      <c r="EG308" t="s">
        <v>184</v>
      </c>
      <c r="EH308">
        <v>0</v>
      </c>
      <c r="EI308" t="s">
        <v>3</v>
      </c>
      <c r="EJ308">
        <v>1</v>
      </c>
      <c r="EK308">
        <v>441</v>
      </c>
      <c r="EL308" t="s">
        <v>444</v>
      </c>
      <c r="EM308" t="s">
        <v>445</v>
      </c>
      <c r="EO308" t="s">
        <v>3</v>
      </c>
      <c r="EQ308">
        <v>131072</v>
      </c>
      <c r="ER308">
        <v>191.34</v>
      </c>
      <c r="ES308">
        <v>0</v>
      </c>
      <c r="ET308">
        <v>0</v>
      </c>
      <c r="EU308">
        <v>0</v>
      </c>
      <c r="EV308">
        <v>191.34</v>
      </c>
      <c r="EW308">
        <v>17.41</v>
      </c>
      <c r="EX308">
        <v>0</v>
      </c>
      <c r="EY308">
        <v>0</v>
      </c>
      <c r="FQ308">
        <v>0</v>
      </c>
      <c r="FR308">
        <f t="shared" ref="FR308:FR330" si="378">ROUND(IF(AND(BH308=3,BI308=3),P308,0),2)</f>
        <v>0</v>
      </c>
      <c r="FS308">
        <v>0</v>
      </c>
      <c r="FX308">
        <v>80</v>
      </c>
      <c r="FY308">
        <v>55</v>
      </c>
      <c r="GA308" t="s">
        <v>3</v>
      </c>
      <c r="GD308">
        <v>0</v>
      </c>
      <c r="GF308">
        <v>-839833208</v>
      </c>
      <c r="GG308">
        <v>2</v>
      </c>
      <c r="GH308">
        <v>1</v>
      </c>
      <c r="GI308">
        <v>2</v>
      </c>
      <c r="GJ308">
        <v>0</v>
      </c>
      <c r="GK308">
        <f>ROUND(R308*(R12)/100,2)</f>
        <v>0</v>
      </c>
      <c r="GL308">
        <f t="shared" ref="GL308:GL330" si="379">ROUND(IF(AND(BH308=3,BI308=3,FS308&lt;&gt;0),P308,0),2)</f>
        <v>0</v>
      </c>
      <c r="GM308">
        <f t="shared" ref="GM308:GM330" si="380">ROUND(O308+X308+Y308+GK308,2)+GX308</f>
        <v>9966.59</v>
      </c>
      <c r="GN308">
        <f t="shared" ref="GN308:GN330" si="381">IF(OR(BI308=0,BI308=1),ROUND(O308+X308+Y308+GK308,2),0)</f>
        <v>9966.59</v>
      </c>
      <c r="GO308">
        <f t="shared" ref="GO308:GO330" si="382">IF(BI308=2,ROUND(O308+X308+Y308+GK308,2),0)</f>
        <v>0</v>
      </c>
      <c r="GP308">
        <f t="shared" ref="GP308:GP330" si="383">IF(BI308=4,ROUND(O308+X308+Y308+GK308,2)+GX308,0)</f>
        <v>0</v>
      </c>
      <c r="GR308">
        <v>0</v>
      </c>
      <c r="GS308">
        <v>0</v>
      </c>
      <c r="GT308">
        <v>0</v>
      </c>
      <c r="GU308" t="s">
        <v>3</v>
      </c>
      <c r="GV308">
        <f t="shared" ref="GV308:GV330" si="384">ROUND(GT308,6)</f>
        <v>0</v>
      </c>
      <c r="GW308">
        <v>1</v>
      </c>
      <c r="GX308">
        <f t="shared" ref="GX308:GX330" si="385">ROUND(GV308*GW308*I308,2)</f>
        <v>0</v>
      </c>
      <c r="HA308">
        <v>0</v>
      </c>
      <c r="HB308">
        <v>0</v>
      </c>
      <c r="IK308">
        <v>0</v>
      </c>
    </row>
    <row r="309" spans="1:245" x14ac:dyDescent="0.2">
      <c r="A309">
        <v>17</v>
      </c>
      <c r="B309">
        <v>1</v>
      </c>
      <c r="E309" t="s">
        <v>446</v>
      </c>
      <c r="F309" t="s">
        <v>447</v>
      </c>
      <c r="G309" t="s">
        <v>448</v>
      </c>
      <c r="H309" t="s">
        <v>331</v>
      </c>
      <c r="I309">
        <v>1.3</v>
      </c>
      <c r="J309">
        <v>0</v>
      </c>
      <c r="O309">
        <f t="shared" si="352"/>
        <v>11693.69</v>
      </c>
      <c r="P309">
        <f t="shared" si="353"/>
        <v>0</v>
      </c>
      <c r="Q309">
        <f t="shared" si="354"/>
        <v>5061.34</v>
      </c>
      <c r="R309">
        <f t="shared" si="355"/>
        <v>180.77</v>
      </c>
      <c r="S309">
        <f t="shared" si="356"/>
        <v>6632.35</v>
      </c>
      <c r="T309">
        <f t="shared" si="357"/>
        <v>0</v>
      </c>
      <c r="U309">
        <f t="shared" si="358"/>
        <v>31.980000000000004</v>
      </c>
      <c r="V309">
        <f t="shared" si="359"/>
        <v>0</v>
      </c>
      <c r="W309">
        <f t="shared" si="360"/>
        <v>0</v>
      </c>
      <c r="X309">
        <f t="shared" si="361"/>
        <v>4775.29</v>
      </c>
      <c r="Y309">
        <f t="shared" si="362"/>
        <v>2918.23</v>
      </c>
      <c r="AA309">
        <v>42145827</v>
      </c>
      <c r="AB309">
        <f t="shared" si="363"/>
        <v>740.74</v>
      </c>
      <c r="AC309">
        <f t="shared" si="364"/>
        <v>0</v>
      </c>
      <c r="AD309">
        <f t="shared" si="364"/>
        <v>465.71</v>
      </c>
      <c r="AE309">
        <f t="shared" si="364"/>
        <v>139.05000000000001</v>
      </c>
      <c r="AF309">
        <f t="shared" si="364"/>
        <v>275.02999999999997</v>
      </c>
      <c r="AG309">
        <f t="shared" si="365"/>
        <v>0</v>
      </c>
      <c r="AH309">
        <f>(EW309)</f>
        <v>24.6</v>
      </c>
      <c r="AI309">
        <f>(EX309)</f>
        <v>0</v>
      </c>
      <c r="AJ309">
        <f t="shared" si="366"/>
        <v>0</v>
      </c>
      <c r="AK309">
        <v>740.74</v>
      </c>
      <c r="AL309">
        <v>0</v>
      </c>
      <c r="AM309">
        <v>465.71</v>
      </c>
      <c r="AN309">
        <v>139.05000000000001</v>
      </c>
      <c r="AO309">
        <v>275.02999999999997</v>
      </c>
      <c r="AP309">
        <v>0</v>
      </c>
      <c r="AQ309">
        <v>24.6</v>
      </c>
      <c r="AR309">
        <v>0</v>
      </c>
      <c r="AS309">
        <v>0</v>
      </c>
      <c r="AT309">
        <v>72</v>
      </c>
      <c r="AU309">
        <v>44</v>
      </c>
      <c r="AV309">
        <v>1</v>
      </c>
      <c r="AW309">
        <v>1</v>
      </c>
      <c r="AZ309">
        <v>1</v>
      </c>
      <c r="BA309">
        <v>18.55</v>
      </c>
      <c r="BB309">
        <v>8.36</v>
      </c>
      <c r="BC309">
        <v>1</v>
      </c>
      <c r="BD309" t="s">
        <v>3</v>
      </c>
      <c r="BE309" t="s">
        <v>3</v>
      </c>
      <c r="BF309" t="s">
        <v>3</v>
      </c>
      <c r="BG309" t="s">
        <v>3</v>
      </c>
      <c r="BH309">
        <v>0</v>
      </c>
      <c r="BI309">
        <v>1</v>
      </c>
      <c r="BJ309" t="s">
        <v>449</v>
      </c>
      <c r="BM309">
        <v>439</v>
      </c>
      <c r="BN309">
        <v>7156650</v>
      </c>
      <c r="BO309" t="s">
        <v>447</v>
      </c>
      <c r="BP309">
        <v>1</v>
      </c>
      <c r="BQ309">
        <v>60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72</v>
      </c>
      <c r="CA309">
        <v>44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367"/>
        <v>11693.69</v>
      </c>
      <c r="CQ309">
        <f t="shared" si="368"/>
        <v>0</v>
      </c>
      <c r="CR309">
        <f t="shared" si="369"/>
        <v>3893.3355999999994</v>
      </c>
      <c r="CS309">
        <f t="shared" si="370"/>
        <v>139.05000000000001</v>
      </c>
      <c r="CT309">
        <f t="shared" si="371"/>
        <v>5101.8064999999997</v>
      </c>
      <c r="CU309">
        <f t="shared" si="372"/>
        <v>0</v>
      </c>
      <c r="CV309">
        <f t="shared" si="373"/>
        <v>24.6</v>
      </c>
      <c r="CW309">
        <f t="shared" si="374"/>
        <v>0</v>
      </c>
      <c r="CX309">
        <f t="shared" si="375"/>
        <v>0</v>
      </c>
      <c r="CY309">
        <f t="shared" si="376"/>
        <v>4775.2920000000004</v>
      </c>
      <c r="CZ309">
        <f t="shared" si="377"/>
        <v>2918.2340000000004</v>
      </c>
      <c r="DC309" t="s">
        <v>3</v>
      </c>
      <c r="DD309" t="s">
        <v>3</v>
      </c>
      <c r="DE309" t="s">
        <v>3</v>
      </c>
      <c r="DF309" t="s">
        <v>3</v>
      </c>
      <c r="DG309" t="s">
        <v>3</v>
      </c>
      <c r="DH309" t="s">
        <v>3</v>
      </c>
      <c r="DI309" t="s">
        <v>3</v>
      </c>
      <c r="DJ309" t="s">
        <v>3</v>
      </c>
      <c r="DK309" t="s">
        <v>3</v>
      </c>
      <c r="DL309" t="s">
        <v>3</v>
      </c>
      <c r="DM309" t="s">
        <v>3</v>
      </c>
      <c r="DN309">
        <v>80</v>
      </c>
      <c r="DO309">
        <v>55</v>
      </c>
      <c r="DP309">
        <v>1.0469999999999999</v>
      </c>
      <c r="DQ309">
        <v>1</v>
      </c>
      <c r="DU309">
        <v>1013</v>
      </c>
      <c r="DV309" t="s">
        <v>331</v>
      </c>
      <c r="DW309" t="s">
        <v>331</v>
      </c>
      <c r="DX309">
        <v>1</v>
      </c>
      <c r="EE309">
        <v>21987791</v>
      </c>
      <c r="EF309">
        <v>60</v>
      </c>
      <c r="EG309" t="s">
        <v>184</v>
      </c>
      <c r="EH309">
        <v>0</v>
      </c>
      <c r="EI309" t="s">
        <v>3</v>
      </c>
      <c r="EJ309">
        <v>1</v>
      </c>
      <c r="EK309">
        <v>439</v>
      </c>
      <c r="EL309" t="s">
        <v>450</v>
      </c>
      <c r="EM309" t="s">
        <v>451</v>
      </c>
      <c r="EO309" t="s">
        <v>3</v>
      </c>
      <c r="EQ309">
        <v>131072</v>
      </c>
      <c r="ER309">
        <v>740.74</v>
      </c>
      <c r="ES309">
        <v>0</v>
      </c>
      <c r="ET309">
        <v>465.71</v>
      </c>
      <c r="EU309">
        <v>139.05000000000001</v>
      </c>
      <c r="EV309">
        <v>275.02999999999997</v>
      </c>
      <c r="EW309">
        <v>24.6</v>
      </c>
      <c r="EX309">
        <v>0</v>
      </c>
      <c r="EY309">
        <v>0</v>
      </c>
      <c r="FQ309">
        <v>0</v>
      </c>
      <c r="FR309">
        <f t="shared" si="378"/>
        <v>0</v>
      </c>
      <c r="FS309">
        <v>0</v>
      </c>
      <c r="FX309">
        <v>80</v>
      </c>
      <c r="FY309">
        <v>55</v>
      </c>
      <c r="GA309" t="s">
        <v>3</v>
      </c>
      <c r="GD309">
        <v>0</v>
      </c>
      <c r="GF309">
        <v>469587119</v>
      </c>
      <c r="GG309">
        <v>2</v>
      </c>
      <c r="GH309">
        <v>1</v>
      </c>
      <c r="GI309">
        <v>2</v>
      </c>
      <c r="GJ309">
        <v>0</v>
      </c>
      <c r="GK309">
        <f>ROUND(R309*(R12)/100,2)</f>
        <v>301.89</v>
      </c>
      <c r="GL309">
        <f t="shared" si="379"/>
        <v>0</v>
      </c>
      <c r="GM309">
        <f t="shared" si="380"/>
        <v>19689.099999999999</v>
      </c>
      <c r="GN309">
        <f t="shared" si="381"/>
        <v>19689.099999999999</v>
      </c>
      <c r="GO309">
        <f t="shared" si="382"/>
        <v>0</v>
      </c>
      <c r="GP309">
        <f t="shared" si="383"/>
        <v>0</v>
      </c>
      <c r="GR309">
        <v>0</v>
      </c>
      <c r="GS309">
        <v>0</v>
      </c>
      <c r="GT309">
        <v>0</v>
      </c>
      <c r="GU309" t="s">
        <v>3</v>
      </c>
      <c r="GV309">
        <f t="shared" si="384"/>
        <v>0</v>
      </c>
      <c r="GW309">
        <v>1</v>
      </c>
      <c r="GX309">
        <f t="shared" si="385"/>
        <v>0</v>
      </c>
      <c r="HA309">
        <v>0</v>
      </c>
      <c r="HB309">
        <v>0</v>
      </c>
      <c r="IK309">
        <v>0</v>
      </c>
    </row>
    <row r="310" spans="1:245" x14ac:dyDescent="0.2">
      <c r="A310">
        <v>17</v>
      </c>
      <c r="B310">
        <v>1</v>
      </c>
      <c r="E310" t="s">
        <v>452</v>
      </c>
      <c r="F310" t="s">
        <v>453</v>
      </c>
      <c r="G310" t="s">
        <v>454</v>
      </c>
      <c r="H310" t="s">
        <v>331</v>
      </c>
      <c r="I310">
        <v>1.3</v>
      </c>
      <c r="J310">
        <v>0</v>
      </c>
      <c r="O310">
        <f t="shared" si="352"/>
        <v>11323.44</v>
      </c>
      <c r="P310">
        <f t="shared" si="353"/>
        <v>0</v>
      </c>
      <c r="Q310">
        <f t="shared" si="354"/>
        <v>0</v>
      </c>
      <c r="R310">
        <f t="shared" si="355"/>
        <v>0</v>
      </c>
      <c r="S310">
        <f t="shared" si="356"/>
        <v>11323.44</v>
      </c>
      <c r="T310">
        <f t="shared" si="357"/>
        <v>0</v>
      </c>
      <c r="U310">
        <f t="shared" si="358"/>
        <v>54.6</v>
      </c>
      <c r="V310">
        <f t="shared" si="359"/>
        <v>0</v>
      </c>
      <c r="W310">
        <f t="shared" si="360"/>
        <v>0</v>
      </c>
      <c r="X310">
        <f t="shared" si="361"/>
        <v>8152.88</v>
      </c>
      <c r="Y310">
        <f t="shared" si="362"/>
        <v>4982.3100000000004</v>
      </c>
      <c r="AA310">
        <v>42145827</v>
      </c>
      <c r="AB310">
        <f t="shared" si="363"/>
        <v>469.56</v>
      </c>
      <c r="AC310">
        <f>ROUND(((ES310*14)),6)</f>
        <v>0</v>
      </c>
      <c r="AD310">
        <f>ROUND(((ET310*14)),6)</f>
        <v>0</v>
      </c>
      <c r="AE310">
        <f>ROUND(((EU310*14)),6)</f>
        <v>0</v>
      </c>
      <c r="AF310">
        <f>ROUND(((EV310*14)),6)</f>
        <v>469.56</v>
      </c>
      <c r="AG310">
        <f t="shared" si="365"/>
        <v>0</v>
      </c>
      <c r="AH310">
        <f>((EW310*14))</f>
        <v>42</v>
      </c>
      <c r="AI310">
        <f>((EX310*14))</f>
        <v>0</v>
      </c>
      <c r="AJ310">
        <f t="shared" si="366"/>
        <v>0</v>
      </c>
      <c r="AK310">
        <v>33.54</v>
      </c>
      <c r="AL310">
        <v>0</v>
      </c>
      <c r="AM310">
        <v>0</v>
      </c>
      <c r="AN310">
        <v>0</v>
      </c>
      <c r="AO310">
        <v>33.54</v>
      </c>
      <c r="AP310">
        <v>0</v>
      </c>
      <c r="AQ310">
        <v>3</v>
      </c>
      <c r="AR310">
        <v>0</v>
      </c>
      <c r="AS310">
        <v>0</v>
      </c>
      <c r="AT310">
        <v>72</v>
      </c>
      <c r="AU310">
        <v>44</v>
      </c>
      <c r="AV310">
        <v>1</v>
      </c>
      <c r="AW310">
        <v>1</v>
      </c>
      <c r="AZ310">
        <v>1</v>
      </c>
      <c r="BA310">
        <v>18.55</v>
      </c>
      <c r="BB310">
        <v>1</v>
      </c>
      <c r="BC310">
        <v>1</v>
      </c>
      <c r="BD310" t="s">
        <v>3</v>
      </c>
      <c r="BE310" t="s">
        <v>3</v>
      </c>
      <c r="BF310" t="s">
        <v>3</v>
      </c>
      <c r="BG310" t="s">
        <v>3</v>
      </c>
      <c r="BH310">
        <v>0</v>
      </c>
      <c r="BI310">
        <v>1</v>
      </c>
      <c r="BJ310" t="s">
        <v>455</v>
      </c>
      <c r="BM310">
        <v>439</v>
      </c>
      <c r="BN310">
        <v>7156650</v>
      </c>
      <c r="BO310" t="s">
        <v>453</v>
      </c>
      <c r="BP310">
        <v>1</v>
      </c>
      <c r="BQ310">
        <v>60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72</v>
      </c>
      <c r="CA310">
        <v>44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367"/>
        <v>11323.44</v>
      </c>
      <c r="CQ310">
        <f t="shared" si="368"/>
        <v>0</v>
      </c>
      <c r="CR310">
        <f t="shared" si="369"/>
        <v>0</v>
      </c>
      <c r="CS310">
        <f t="shared" si="370"/>
        <v>0</v>
      </c>
      <c r="CT310">
        <f t="shared" si="371"/>
        <v>8710.3379999999997</v>
      </c>
      <c r="CU310">
        <f t="shared" si="372"/>
        <v>0</v>
      </c>
      <c r="CV310">
        <f t="shared" si="373"/>
        <v>42</v>
      </c>
      <c r="CW310">
        <f t="shared" si="374"/>
        <v>0</v>
      </c>
      <c r="CX310">
        <f t="shared" si="375"/>
        <v>0</v>
      </c>
      <c r="CY310">
        <f t="shared" si="376"/>
        <v>8152.8768</v>
      </c>
      <c r="CZ310">
        <f t="shared" si="377"/>
        <v>4982.3136000000004</v>
      </c>
      <c r="DC310" t="s">
        <v>3</v>
      </c>
      <c r="DD310" t="s">
        <v>456</v>
      </c>
      <c r="DE310" t="s">
        <v>456</v>
      </c>
      <c r="DF310" t="s">
        <v>456</v>
      </c>
      <c r="DG310" t="s">
        <v>456</v>
      </c>
      <c r="DH310" t="s">
        <v>3</v>
      </c>
      <c r="DI310" t="s">
        <v>456</v>
      </c>
      <c r="DJ310" t="s">
        <v>456</v>
      </c>
      <c r="DK310" t="s">
        <v>3</v>
      </c>
      <c r="DL310" t="s">
        <v>3</v>
      </c>
      <c r="DM310" t="s">
        <v>3</v>
      </c>
      <c r="DN310">
        <v>80</v>
      </c>
      <c r="DO310">
        <v>55</v>
      </c>
      <c r="DP310">
        <v>1.0469999999999999</v>
      </c>
      <c r="DQ310">
        <v>1</v>
      </c>
      <c r="DU310">
        <v>1013</v>
      </c>
      <c r="DV310" t="s">
        <v>331</v>
      </c>
      <c r="DW310" t="s">
        <v>331</v>
      </c>
      <c r="DX310">
        <v>1</v>
      </c>
      <c r="EE310">
        <v>21987791</v>
      </c>
      <c r="EF310">
        <v>60</v>
      </c>
      <c r="EG310" t="s">
        <v>184</v>
      </c>
      <c r="EH310">
        <v>0</v>
      </c>
      <c r="EI310" t="s">
        <v>3</v>
      </c>
      <c r="EJ310">
        <v>1</v>
      </c>
      <c r="EK310">
        <v>439</v>
      </c>
      <c r="EL310" t="s">
        <v>450</v>
      </c>
      <c r="EM310" t="s">
        <v>451</v>
      </c>
      <c r="EO310" t="s">
        <v>3</v>
      </c>
      <c r="EQ310">
        <v>131072</v>
      </c>
      <c r="ER310">
        <v>33.54</v>
      </c>
      <c r="ES310">
        <v>0</v>
      </c>
      <c r="ET310">
        <v>0</v>
      </c>
      <c r="EU310">
        <v>0</v>
      </c>
      <c r="EV310">
        <v>33.54</v>
      </c>
      <c r="EW310">
        <v>3</v>
      </c>
      <c r="EX310">
        <v>0</v>
      </c>
      <c r="EY310">
        <v>0</v>
      </c>
      <c r="FQ310">
        <v>0</v>
      </c>
      <c r="FR310">
        <f t="shared" si="378"/>
        <v>0</v>
      </c>
      <c r="FS310">
        <v>0</v>
      </c>
      <c r="FX310">
        <v>80</v>
      </c>
      <c r="FY310">
        <v>55</v>
      </c>
      <c r="GA310" t="s">
        <v>3</v>
      </c>
      <c r="GD310">
        <v>0</v>
      </c>
      <c r="GF310">
        <v>1559874590</v>
      </c>
      <c r="GG310">
        <v>2</v>
      </c>
      <c r="GH310">
        <v>1</v>
      </c>
      <c r="GI310">
        <v>2</v>
      </c>
      <c r="GJ310">
        <v>0</v>
      </c>
      <c r="GK310">
        <f>ROUND(R310*(R12)/100,2)</f>
        <v>0</v>
      </c>
      <c r="GL310">
        <f t="shared" si="379"/>
        <v>0</v>
      </c>
      <c r="GM310">
        <f t="shared" si="380"/>
        <v>24458.63</v>
      </c>
      <c r="GN310">
        <f t="shared" si="381"/>
        <v>24458.63</v>
      </c>
      <c r="GO310">
        <f t="shared" si="382"/>
        <v>0</v>
      </c>
      <c r="GP310">
        <f t="shared" si="383"/>
        <v>0</v>
      </c>
      <c r="GR310">
        <v>0</v>
      </c>
      <c r="GS310">
        <v>0</v>
      </c>
      <c r="GT310">
        <v>0</v>
      </c>
      <c r="GU310" t="s">
        <v>3</v>
      </c>
      <c r="GV310">
        <f t="shared" si="384"/>
        <v>0</v>
      </c>
      <c r="GW310">
        <v>1</v>
      </c>
      <c r="GX310">
        <f t="shared" si="385"/>
        <v>0</v>
      </c>
      <c r="HA310">
        <v>0</v>
      </c>
      <c r="HB310">
        <v>0</v>
      </c>
      <c r="IK310">
        <v>0</v>
      </c>
    </row>
    <row r="311" spans="1:245" x14ac:dyDescent="0.2">
      <c r="A311">
        <v>17</v>
      </c>
      <c r="B311">
        <v>1</v>
      </c>
      <c r="E311" t="s">
        <v>457</v>
      </c>
      <c r="F311" t="s">
        <v>458</v>
      </c>
      <c r="G311" t="s">
        <v>459</v>
      </c>
      <c r="H311" t="s">
        <v>20</v>
      </c>
      <c r="I311">
        <v>1.3</v>
      </c>
      <c r="J311">
        <v>0</v>
      </c>
      <c r="O311">
        <f t="shared" si="352"/>
        <v>11179.23</v>
      </c>
      <c r="P311">
        <f t="shared" si="353"/>
        <v>0</v>
      </c>
      <c r="Q311">
        <f t="shared" si="354"/>
        <v>0</v>
      </c>
      <c r="R311">
        <f t="shared" si="355"/>
        <v>0</v>
      </c>
      <c r="S311">
        <f t="shared" si="356"/>
        <v>11179.23</v>
      </c>
      <c r="T311">
        <f t="shared" si="357"/>
        <v>0</v>
      </c>
      <c r="U311">
        <f t="shared" si="358"/>
        <v>58.968000000000004</v>
      </c>
      <c r="V311">
        <f t="shared" si="359"/>
        <v>0</v>
      </c>
      <c r="W311">
        <f t="shared" si="360"/>
        <v>0</v>
      </c>
      <c r="X311">
        <f t="shared" si="361"/>
        <v>8049.05</v>
      </c>
      <c r="Y311">
        <f t="shared" si="362"/>
        <v>4918.8599999999997</v>
      </c>
      <c r="AA311">
        <v>42145827</v>
      </c>
      <c r="AB311">
        <f t="shared" si="363"/>
        <v>463.58</v>
      </c>
      <c r="AC311">
        <f t="shared" ref="AC311:AF314" si="386">ROUND((ES311),6)</f>
        <v>0</v>
      </c>
      <c r="AD311">
        <f t="shared" si="386"/>
        <v>0</v>
      </c>
      <c r="AE311">
        <f t="shared" si="386"/>
        <v>0</v>
      </c>
      <c r="AF311">
        <f t="shared" si="386"/>
        <v>463.58</v>
      </c>
      <c r="AG311">
        <f t="shared" si="365"/>
        <v>0</v>
      </c>
      <c r="AH311">
        <f t="shared" ref="AH311:AI314" si="387">(EW311)</f>
        <v>45.36</v>
      </c>
      <c r="AI311">
        <f t="shared" si="387"/>
        <v>0</v>
      </c>
      <c r="AJ311">
        <f t="shared" si="366"/>
        <v>0</v>
      </c>
      <c r="AK311">
        <v>463.58</v>
      </c>
      <c r="AL311">
        <v>0</v>
      </c>
      <c r="AM311">
        <v>0</v>
      </c>
      <c r="AN311">
        <v>0</v>
      </c>
      <c r="AO311">
        <v>463.58</v>
      </c>
      <c r="AP311">
        <v>0</v>
      </c>
      <c r="AQ311">
        <v>45.36</v>
      </c>
      <c r="AR311">
        <v>0</v>
      </c>
      <c r="AS311">
        <v>0</v>
      </c>
      <c r="AT311">
        <v>72</v>
      </c>
      <c r="AU311">
        <v>44</v>
      </c>
      <c r="AV311">
        <v>1</v>
      </c>
      <c r="AW311">
        <v>1</v>
      </c>
      <c r="AZ311">
        <v>1</v>
      </c>
      <c r="BA311">
        <v>18.55</v>
      </c>
      <c r="BB311">
        <v>1</v>
      </c>
      <c r="BC311">
        <v>1</v>
      </c>
      <c r="BD311" t="s">
        <v>3</v>
      </c>
      <c r="BE311" t="s">
        <v>3</v>
      </c>
      <c r="BF311" t="s">
        <v>3</v>
      </c>
      <c r="BG311" t="s">
        <v>3</v>
      </c>
      <c r="BH311">
        <v>0</v>
      </c>
      <c r="BI311">
        <v>1</v>
      </c>
      <c r="BJ311" t="s">
        <v>460</v>
      </c>
      <c r="BM311">
        <v>426</v>
      </c>
      <c r="BN311">
        <v>7156650</v>
      </c>
      <c r="BO311" t="s">
        <v>458</v>
      </c>
      <c r="BP311">
        <v>1</v>
      </c>
      <c r="BQ311">
        <v>60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72</v>
      </c>
      <c r="CA311">
        <v>44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 t="shared" si="367"/>
        <v>11179.23</v>
      </c>
      <c r="CQ311">
        <f t="shared" si="368"/>
        <v>0</v>
      </c>
      <c r="CR311">
        <f t="shared" si="369"/>
        <v>0</v>
      </c>
      <c r="CS311">
        <f t="shared" si="370"/>
        <v>0</v>
      </c>
      <c r="CT311">
        <f t="shared" si="371"/>
        <v>8599.4089999999997</v>
      </c>
      <c r="CU311">
        <f t="shared" si="372"/>
        <v>0</v>
      </c>
      <c r="CV311">
        <f t="shared" si="373"/>
        <v>45.36</v>
      </c>
      <c r="CW311">
        <f t="shared" si="374"/>
        <v>0</v>
      </c>
      <c r="CX311">
        <f t="shared" si="375"/>
        <v>0</v>
      </c>
      <c r="CY311">
        <f t="shared" si="376"/>
        <v>8049.0455999999995</v>
      </c>
      <c r="CZ311">
        <f t="shared" si="377"/>
        <v>4918.8612000000003</v>
      </c>
      <c r="DC311" t="s">
        <v>3</v>
      </c>
      <c r="DD311" t="s">
        <v>3</v>
      </c>
      <c r="DE311" t="s">
        <v>3</v>
      </c>
      <c r="DF311" t="s">
        <v>3</v>
      </c>
      <c r="DG311" t="s">
        <v>3</v>
      </c>
      <c r="DH311" t="s">
        <v>3</v>
      </c>
      <c r="DI311" t="s">
        <v>3</v>
      </c>
      <c r="DJ311" t="s">
        <v>3</v>
      </c>
      <c r="DK311" t="s">
        <v>3</v>
      </c>
      <c r="DL311" t="s">
        <v>3</v>
      </c>
      <c r="DM311" t="s">
        <v>3</v>
      </c>
      <c r="DN311">
        <v>80</v>
      </c>
      <c r="DO311">
        <v>55</v>
      </c>
      <c r="DP311">
        <v>1.0469999999999999</v>
      </c>
      <c r="DQ311">
        <v>1.002</v>
      </c>
      <c r="DU311">
        <v>1005</v>
      </c>
      <c r="DV311" t="s">
        <v>20</v>
      </c>
      <c r="DW311" t="s">
        <v>20</v>
      </c>
      <c r="DX311">
        <v>100</v>
      </c>
      <c r="EE311">
        <v>21987778</v>
      </c>
      <c r="EF311">
        <v>60</v>
      </c>
      <c r="EG311" t="s">
        <v>184</v>
      </c>
      <c r="EH311">
        <v>0</v>
      </c>
      <c r="EI311" t="s">
        <v>3</v>
      </c>
      <c r="EJ311">
        <v>1</v>
      </c>
      <c r="EK311">
        <v>426</v>
      </c>
      <c r="EL311" t="s">
        <v>461</v>
      </c>
      <c r="EM311" t="s">
        <v>462</v>
      </c>
      <c r="EO311" t="s">
        <v>3</v>
      </c>
      <c r="EQ311">
        <v>131072</v>
      </c>
      <c r="ER311">
        <v>463.58</v>
      </c>
      <c r="ES311">
        <v>0</v>
      </c>
      <c r="ET311">
        <v>0</v>
      </c>
      <c r="EU311">
        <v>0</v>
      </c>
      <c r="EV311">
        <v>463.58</v>
      </c>
      <c r="EW311">
        <v>45.36</v>
      </c>
      <c r="EX311">
        <v>0</v>
      </c>
      <c r="EY311">
        <v>0</v>
      </c>
      <c r="FQ311">
        <v>0</v>
      </c>
      <c r="FR311">
        <f t="shared" si="378"/>
        <v>0</v>
      </c>
      <c r="FS311">
        <v>0</v>
      </c>
      <c r="FX311">
        <v>80</v>
      </c>
      <c r="FY311">
        <v>55</v>
      </c>
      <c r="GA311" t="s">
        <v>3</v>
      </c>
      <c r="GD311">
        <v>0</v>
      </c>
      <c r="GF311">
        <v>-1545724348</v>
      </c>
      <c r="GG311">
        <v>2</v>
      </c>
      <c r="GH311">
        <v>1</v>
      </c>
      <c r="GI311">
        <v>2</v>
      </c>
      <c r="GJ311">
        <v>0</v>
      </c>
      <c r="GK311">
        <f>ROUND(R311*(R12)/100,2)</f>
        <v>0</v>
      </c>
      <c r="GL311">
        <f t="shared" si="379"/>
        <v>0</v>
      </c>
      <c r="GM311">
        <f t="shared" si="380"/>
        <v>24147.14</v>
      </c>
      <c r="GN311">
        <f t="shared" si="381"/>
        <v>24147.14</v>
      </c>
      <c r="GO311">
        <f t="shared" si="382"/>
        <v>0</v>
      </c>
      <c r="GP311">
        <f t="shared" si="383"/>
        <v>0</v>
      </c>
      <c r="GR311">
        <v>0</v>
      </c>
      <c r="GS311">
        <v>0</v>
      </c>
      <c r="GT311">
        <v>0</v>
      </c>
      <c r="GU311" t="s">
        <v>3</v>
      </c>
      <c r="GV311">
        <f t="shared" si="384"/>
        <v>0</v>
      </c>
      <c r="GW311">
        <v>1</v>
      </c>
      <c r="GX311">
        <f t="shared" si="385"/>
        <v>0</v>
      </c>
      <c r="HA311">
        <v>0</v>
      </c>
      <c r="HB311">
        <v>0</v>
      </c>
      <c r="IK311">
        <v>0</v>
      </c>
    </row>
    <row r="312" spans="1:245" x14ac:dyDescent="0.2">
      <c r="A312">
        <v>17</v>
      </c>
      <c r="B312">
        <v>1</v>
      </c>
      <c r="E312" t="s">
        <v>463</v>
      </c>
      <c r="F312" t="s">
        <v>464</v>
      </c>
      <c r="G312" t="s">
        <v>465</v>
      </c>
      <c r="H312" t="s">
        <v>466</v>
      </c>
      <c r="I312">
        <v>21</v>
      </c>
      <c r="J312">
        <v>0</v>
      </c>
      <c r="O312">
        <f t="shared" si="352"/>
        <v>145029.47</v>
      </c>
      <c r="P312">
        <f t="shared" si="353"/>
        <v>0</v>
      </c>
      <c r="Q312">
        <f t="shared" si="354"/>
        <v>0</v>
      </c>
      <c r="R312">
        <f t="shared" si="355"/>
        <v>0</v>
      </c>
      <c r="S312">
        <f t="shared" si="356"/>
        <v>145029.47</v>
      </c>
      <c r="T312">
        <f t="shared" si="357"/>
        <v>0</v>
      </c>
      <c r="U312">
        <f t="shared" si="358"/>
        <v>743.19</v>
      </c>
      <c r="V312">
        <f t="shared" si="359"/>
        <v>0</v>
      </c>
      <c r="W312">
        <f t="shared" si="360"/>
        <v>0</v>
      </c>
      <c r="X312">
        <f t="shared" si="361"/>
        <v>111672.69</v>
      </c>
      <c r="Y312">
        <f t="shared" si="362"/>
        <v>63812.97</v>
      </c>
      <c r="AA312">
        <v>42145827</v>
      </c>
      <c r="AB312">
        <f t="shared" si="363"/>
        <v>372.3</v>
      </c>
      <c r="AC312">
        <f t="shared" si="386"/>
        <v>0</v>
      </c>
      <c r="AD312">
        <f t="shared" si="386"/>
        <v>0</v>
      </c>
      <c r="AE312">
        <f t="shared" si="386"/>
        <v>0</v>
      </c>
      <c r="AF312">
        <f t="shared" si="386"/>
        <v>372.3</v>
      </c>
      <c r="AG312">
        <f t="shared" si="365"/>
        <v>0</v>
      </c>
      <c r="AH312">
        <f t="shared" si="387"/>
        <v>35.39</v>
      </c>
      <c r="AI312">
        <f t="shared" si="387"/>
        <v>0</v>
      </c>
      <c r="AJ312">
        <f t="shared" si="366"/>
        <v>0</v>
      </c>
      <c r="AK312">
        <v>372.3</v>
      </c>
      <c r="AL312">
        <v>0</v>
      </c>
      <c r="AM312">
        <v>0</v>
      </c>
      <c r="AN312">
        <v>0</v>
      </c>
      <c r="AO312">
        <v>372.3</v>
      </c>
      <c r="AP312">
        <v>0</v>
      </c>
      <c r="AQ312">
        <v>35.39</v>
      </c>
      <c r="AR312">
        <v>0</v>
      </c>
      <c r="AS312">
        <v>0</v>
      </c>
      <c r="AT312">
        <v>77</v>
      </c>
      <c r="AU312">
        <v>44</v>
      </c>
      <c r="AV312">
        <v>1</v>
      </c>
      <c r="AW312">
        <v>1</v>
      </c>
      <c r="AZ312">
        <v>1</v>
      </c>
      <c r="BA312">
        <v>18.55</v>
      </c>
      <c r="BB312">
        <v>1</v>
      </c>
      <c r="BC312">
        <v>1</v>
      </c>
      <c r="BD312" t="s">
        <v>3</v>
      </c>
      <c r="BE312" t="s">
        <v>3</v>
      </c>
      <c r="BF312" t="s">
        <v>3</v>
      </c>
      <c r="BG312" t="s">
        <v>3</v>
      </c>
      <c r="BH312">
        <v>0</v>
      </c>
      <c r="BI312">
        <v>1</v>
      </c>
      <c r="BJ312" t="s">
        <v>467</v>
      </c>
      <c r="BM312">
        <v>415</v>
      </c>
      <c r="BN312">
        <v>7156650</v>
      </c>
      <c r="BO312" t="s">
        <v>464</v>
      </c>
      <c r="BP312">
        <v>1</v>
      </c>
      <c r="BQ312">
        <v>60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77</v>
      </c>
      <c r="CA312">
        <v>44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367"/>
        <v>145029.47</v>
      </c>
      <c r="CQ312">
        <f t="shared" si="368"/>
        <v>0</v>
      </c>
      <c r="CR312">
        <f t="shared" si="369"/>
        <v>0</v>
      </c>
      <c r="CS312">
        <f t="shared" si="370"/>
        <v>0</v>
      </c>
      <c r="CT312">
        <f t="shared" si="371"/>
        <v>6906.1650000000009</v>
      </c>
      <c r="CU312">
        <f t="shared" si="372"/>
        <v>0</v>
      </c>
      <c r="CV312">
        <f t="shared" si="373"/>
        <v>35.39</v>
      </c>
      <c r="CW312">
        <f t="shared" si="374"/>
        <v>0</v>
      </c>
      <c r="CX312">
        <f t="shared" si="375"/>
        <v>0</v>
      </c>
      <c r="CY312">
        <f t="shared" si="376"/>
        <v>111672.69190000001</v>
      </c>
      <c r="CZ312">
        <f t="shared" si="377"/>
        <v>63812.966800000002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91</v>
      </c>
      <c r="DO312">
        <v>70</v>
      </c>
      <c r="DP312">
        <v>1.0469999999999999</v>
      </c>
      <c r="DQ312">
        <v>1.002</v>
      </c>
      <c r="DU312">
        <v>1013</v>
      </c>
      <c r="DV312" t="s">
        <v>466</v>
      </c>
      <c r="DW312" t="s">
        <v>466</v>
      </c>
      <c r="DX312">
        <v>1</v>
      </c>
      <c r="EE312">
        <v>21987767</v>
      </c>
      <c r="EF312">
        <v>60</v>
      </c>
      <c r="EG312" t="s">
        <v>184</v>
      </c>
      <c r="EH312">
        <v>0</v>
      </c>
      <c r="EI312" t="s">
        <v>3</v>
      </c>
      <c r="EJ312">
        <v>1</v>
      </c>
      <c r="EK312">
        <v>415</v>
      </c>
      <c r="EL312" t="s">
        <v>468</v>
      </c>
      <c r="EM312" t="s">
        <v>469</v>
      </c>
      <c r="EO312" t="s">
        <v>3</v>
      </c>
      <c r="EQ312">
        <v>131072</v>
      </c>
      <c r="ER312">
        <v>372.3</v>
      </c>
      <c r="ES312">
        <v>0</v>
      </c>
      <c r="ET312">
        <v>0</v>
      </c>
      <c r="EU312">
        <v>0</v>
      </c>
      <c r="EV312">
        <v>372.3</v>
      </c>
      <c r="EW312">
        <v>35.39</v>
      </c>
      <c r="EX312">
        <v>0</v>
      </c>
      <c r="EY312">
        <v>0</v>
      </c>
      <c r="FQ312">
        <v>0</v>
      </c>
      <c r="FR312">
        <f t="shared" si="378"/>
        <v>0</v>
      </c>
      <c r="FS312">
        <v>0</v>
      </c>
      <c r="FX312">
        <v>91</v>
      </c>
      <c r="FY312">
        <v>70</v>
      </c>
      <c r="GA312" t="s">
        <v>3</v>
      </c>
      <c r="GD312">
        <v>0</v>
      </c>
      <c r="GF312">
        <v>-1380613382</v>
      </c>
      <c r="GG312">
        <v>2</v>
      </c>
      <c r="GH312">
        <v>1</v>
      </c>
      <c r="GI312">
        <v>2</v>
      </c>
      <c r="GJ312">
        <v>0</v>
      </c>
      <c r="GK312">
        <f>ROUND(R312*(R12)/100,2)</f>
        <v>0</v>
      </c>
      <c r="GL312">
        <f t="shared" si="379"/>
        <v>0</v>
      </c>
      <c r="GM312">
        <f t="shared" si="380"/>
        <v>320515.13</v>
      </c>
      <c r="GN312">
        <f t="shared" si="381"/>
        <v>320515.13</v>
      </c>
      <c r="GO312">
        <f t="shared" si="382"/>
        <v>0</v>
      </c>
      <c r="GP312">
        <f t="shared" si="383"/>
        <v>0</v>
      </c>
      <c r="GR312">
        <v>0</v>
      </c>
      <c r="GS312">
        <v>0</v>
      </c>
      <c r="GT312">
        <v>0</v>
      </c>
      <c r="GU312" t="s">
        <v>3</v>
      </c>
      <c r="GV312">
        <f t="shared" si="384"/>
        <v>0</v>
      </c>
      <c r="GW312">
        <v>1</v>
      </c>
      <c r="GX312">
        <f t="shared" si="385"/>
        <v>0</v>
      </c>
      <c r="HA312">
        <v>0</v>
      </c>
      <c r="HB312">
        <v>0</v>
      </c>
      <c r="IK312">
        <v>0</v>
      </c>
    </row>
    <row r="313" spans="1:245" x14ac:dyDescent="0.2">
      <c r="A313">
        <v>18</v>
      </c>
      <c r="B313">
        <v>1</v>
      </c>
      <c r="E313" t="s">
        <v>470</v>
      </c>
      <c r="F313" t="s">
        <v>471</v>
      </c>
      <c r="G313" t="s">
        <v>472</v>
      </c>
      <c r="H313" t="s">
        <v>473</v>
      </c>
      <c r="I313">
        <f>I312*J313</f>
        <v>8.4420000000000002</v>
      </c>
      <c r="J313">
        <v>0.40200000000000002</v>
      </c>
      <c r="O313">
        <f t="shared" si="352"/>
        <v>60577.33</v>
      </c>
      <c r="P313">
        <f t="shared" si="353"/>
        <v>60577.33</v>
      </c>
      <c r="Q313">
        <f t="shared" si="354"/>
        <v>0</v>
      </c>
      <c r="R313">
        <f t="shared" si="355"/>
        <v>0</v>
      </c>
      <c r="S313">
        <f t="shared" si="356"/>
        <v>0</v>
      </c>
      <c r="T313">
        <f t="shared" si="357"/>
        <v>0</v>
      </c>
      <c r="U313">
        <f t="shared" si="358"/>
        <v>0</v>
      </c>
      <c r="V313">
        <f t="shared" si="359"/>
        <v>0</v>
      </c>
      <c r="W313">
        <f t="shared" si="360"/>
        <v>0</v>
      </c>
      <c r="X313">
        <f t="shared" si="361"/>
        <v>0</v>
      </c>
      <c r="Y313">
        <f t="shared" si="362"/>
        <v>0</v>
      </c>
      <c r="AA313">
        <v>42145827</v>
      </c>
      <c r="AB313">
        <f t="shared" si="363"/>
        <v>991.12</v>
      </c>
      <c r="AC313">
        <f t="shared" si="386"/>
        <v>991.12</v>
      </c>
      <c r="AD313">
        <f t="shared" si="386"/>
        <v>0</v>
      </c>
      <c r="AE313">
        <f t="shared" si="386"/>
        <v>0</v>
      </c>
      <c r="AF313">
        <f t="shared" si="386"/>
        <v>0</v>
      </c>
      <c r="AG313">
        <f t="shared" si="365"/>
        <v>0</v>
      </c>
      <c r="AH313">
        <f t="shared" si="387"/>
        <v>0</v>
      </c>
      <c r="AI313">
        <f t="shared" si="387"/>
        <v>0</v>
      </c>
      <c r="AJ313">
        <f t="shared" si="366"/>
        <v>0</v>
      </c>
      <c r="AK313">
        <v>991.12</v>
      </c>
      <c r="AL313">
        <v>991.12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7.24</v>
      </c>
      <c r="BD313" t="s">
        <v>3</v>
      </c>
      <c r="BE313" t="s">
        <v>3</v>
      </c>
      <c r="BF313" t="s">
        <v>3</v>
      </c>
      <c r="BG313" t="s">
        <v>3</v>
      </c>
      <c r="BH313">
        <v>3</v>
      </c>
      <c r="BI313">
        <v>1</v>
      </c>
      <c r="BJ313" t="s">
        <v>474</v>
      </c>
      <c r="BM313">
        <v>415</v>
      </c>
      <c r="BN313">
        <v>7156650</v>
      </c>
      <c r="BO313" t="s">
        <v>471</v>
      </c>
      <c r="BP313">
        <v>1</v>
      </c>
      <c r="BQ313">
        <v>60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0</v>
      </c>
      <c r="CA313">
        <v>0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 t="shared" si="367"/>
        <v>60577.33</v>
      </c>
      <c r="CQ313">
        <f t="shared" si="368"/>
        <v>7175.7088000000003</v>
      </c>
      <c r="CR313">
        <f t="shared" si="369"/>
        <v>0</v>
      </c>
      <c r="CS313">
        <f t="shared" si="370"/>
        <v>0</v>
      </c>
      <c r="CT313">
        <f t="shared" si="371"/>
        <v>0</v>
      </c>
      <c r="CU313">
        <f t="shared" si="372"/>
        <v>0</v>
      </c>
      <c r="CV313">
        <f t="shared" si="373"/>
        <v>0</v>
      </c>
      <c r="CW313">
        <f t="shared" si="374"/>
        <v>0</v>
      </c>
      <c r="CX313">
        <f t="shared" si="375"/>
        <v>0</v>
      </c>
      <c r="CY313">
        <f t="shared" si="376"/>
        <v>0</v>
      </c>
      <c r="CZ313">
        <f t="shared" si="377"/>
        <v>0</v>
      </c>
      <c r="DC313" t="s">
        <v>3</v>
      </c>
      <c r="DD313" t="s">
        <v>3</v>
      </c>
      <c r="DE313" t="s">
        <v>3</v>
      </c>
      <c r="DF313" t="s">
        <v>3</v>
      </c>
      <c r="DG313" t="s">
        <v>3</v>
      </c>
      <c r="DH313" t="s">
        <v>3</v>
      </c>
      <c r="DI313" t="s">
        <v>3</v>
      </c>
      <c r="DJ313" t="s">
        <v>3</v>
      </c>
      <c r="DK313" t="s">
        <v>3</v>
      </c>
      <c r="DL313" t="s">
        <v>3</v>
      </c>
      <c r="DM313" t="s">
        <v>3</v>
      </c>
      <c r="DN313">
        <v>91</v>
      </c>
      <c r="DO313">
        <v>70</v>
      </c>
      <c r="DP313">
        <v>1.0469999999999999</v>
      </c>
      <c r="DQ313">
        <v>1.002</v>
      </c>
      <c r="DU313">
        <v>1010</v>
      </c>
      <c r="DV313" t="s">
        <v>473</v>
      </c>
      <c r="DW313" t="s">
        <v>473</v>
      </c>
      <c r="DX313">
        <v>1000</v>
      </c>
      <c r="EE313">
        <v>21987767</v>
      </c>
      <c r="EF313">
        <v>60</v>
      </c>
      <c r="EG313" t="s">
        <v>184</v>
      </c>
      <c r="EH313">
        <v>0</v>
      </c>
      <c r="EI313" t="s">
        <v>3</v>
      </c>
      <c r="EJ313">
        <v>1</v>
      </c>
      <c r="EK313">
        <v>415</v>
      </c>
      <c r="EL313" t="s">
        <v>468</v>
      </c>
      <c r="EM313" t="s">
        <v>469</v>
      </c>
      <c r="EO313" t="s">
        <v>3</v>
      </c>
      <c r="EQ313">
        <v>0</v>
      </c>
      <c r="ER313">
        <v>991.12</v>
      </c>
      <c r="ES313">
        <v>991.12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378"/>
        <v>0</v>
      </c>
      <c r="FS313">
        <v>0</v>
      </c>
      <c r="FX313">
        <v>91</v>
      </c>
      <c r="FY313">
        <v>70</v>
      </c>
      <c r="GA313" t="s">
        <v>3</v>
      </c>
      <c r="GD313">
        <v>0</v>
      </c>
      <c r="GF313">
        <v>1874931014</v>
      </c>
      <c r="GG313">
        <v>2</v>
      </c>
      <c r="GH313">
        <v>1</v>
      </c>
      <c r="GI313">
        <v>2</v>
      </c>
      <c r="GJ313">
        <v>0</v>
      </c>
      <c r="GK313">
        <f>ROUND(R313*(R12)/100,2)</f>
        <v>0</v>
      </c>
      <c r="GL313">
        <f t="shared" si="379"/>
        <v>0</v>
      </c>
      <c r="GM313">
        <f t="shared" si="380"/>
        <v>60577.33</v>
      </c>
      <c r="GN313">
        <f t="shared" si="381"/>
        <v>60577.33</v>
      </c>
      <c r="GO313">
        <f t="shared" si="382"/>
        <v>0</v>
      </c>
      <c r="GP313">
        <f t="shared" si="383"/>
        <v>0</v>
      </c>
      <c r="GR313">
        <v>0</v>
      </c>
      <c r="GS313">
        <v>0</v>
      </c>
      <c r="GT313">
        <v>0</v>
      </c>
      <c r="GU313" t="s">
        <v>3</v>
      </c>
      <c r="GV313">
        <f t="shared" si="384"/>
        <v>0</v>
      </c>
      <c r="GW313">
        <v>1</v>
      </c>
      <c r="GX313">
        <f t="shared" si="385"/>
        <v>0</v>
      </c>
      <c r="HA313">
        <v>0</v>
      </c>
      <c r="HB313">
        <v>0</v>
      </c>
      <c r="IK313">
        <v>0</v>
      </c>
    </row>
    <row r="314" spans="1:245" x14ac:dyDescent="0.2">
      <c r="A314">
        <v>18</v>
      </c>
      <c r="B314">
        <v>1</v>
      </c>
      <c r="E314" t="s">
        <v>475</v>
      </c>
      <c r="F314" t="s">
        <v>476</v>
      </c>
      <c r="G314" t="s">
        <v>477</v>
      </c>
      <c r="H314" t="s">
        <v>123</v>
      </c>
      <c r="I314">
        <f>I312*J314</f>
        <v>5.3129999999999997</v>
      </c>
      <c r="J314">
        <v>0.253</v>
      </c>
      <c r="O314">
        <f t="shared" si="352"/>
        <v>16609.330000000002</v>
      </c>
      <c r="P314">
        <f t="shared" si="353"/>
        <v>16609.330000000002</v>
      </c>
      <c r="Q314">
        <f t="shared" si="354"/>
        <v>0</v>
      </c>
      <c r="R314">
        <f t="shared" si="355"/>
        <v>0</v>
      </c>
      <c r="S314">
        <f t="shared" si="356"/>
        <v>0</v>
      </c>
      <c r="T314">
        <f t="shared" si="357"/>
        <v>0</v>
      </c>
      <c r="U314">
        <f t="shared" si="358"/>
        <v>0</v>
      </c>
      <c r="V314">
        <f t="shared" si="359"/>
        <v>0</v>
      </c>
      <c r="W314">
        <f t="shared" si="360"/>
        <v>0</v>
      </c>
      <c r="X314">
        <f t="shared" si="361"/>
        <v>0</v>
      </c>
      <c r="Y314">
        <f t="shared" si="362"/>
        <v>0</v>
      </c>
      <c r="AA314">
        <v>42145827</v>
      </c>
      <c r="AB314">
        <f t="shared" si="363"/>
        <v>481.69</v>
      </c>
      <c r="AC314">
        <f t="shared" si="386"/>
        <v>481.69</v>
      </c>
      <c r="AD314">
        <f t="shared" si="386"/>
        <v>0</v>
      </c>
      <c r="AE314">
        <f t="shared" si="386"/>
        <v>0</v>
      </c>
      <c r="AF314">
        <f t="shared" si="386"/>
        <v>0</v>
      </c>
      <c r="AG314">
        <f t="shared" si="365"/>
        <v>0</v>
      </c>
      <c r="AH314">
        <f t="shared" si="387"/>
        <v>0</v>
      </c>
      <c r="AI314">
        <f t="shared" si="387"/>
        <v>0</v>
      </c>
      <c r="AJ314">
        <f t="shared" si="366"/>
        <v>0</v>
      </c>
      <c r="AK314">
        <v>481.69</v>
      </c>
      <c r="AL314">
        <v>481.69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6.49</v>
      </c>
      <c r="BD314" t="s">
        <v>3</v>
      </c>
      <c r="BE314" t="s">
        <v>3</v>
      </c>
      <c r="BF314" t="s">
        <v>3</v>
      </c>
      <c r="BG314" t="s">
        <v>3</v>
      </c>
      <c r="BH314">
        <v>3</v>
      </c>
      <c r="BI314">
        <v>1</v>
      </c>
      <c r="BJ314" t="s">
        <v>478</v>
      </c>
      <c r="BM314">
        <v>415</v>
      </c>
      <c r="BN314">
        <v>7156650</v>
      </c>
      <c r="BO314" t="s">
        <v>476</v>
      </c>
      <c r="BP314">
        <v>1</v>
      </c>
      <c r="BQ314">
        <v>60</v>
      </c>
      <c r="BR314">
        <v>0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0</v>
      </c>
      <c r="CA314">
        <v>0</v>
      </c>
      <c r="CF314">
        <v>0</v>
      </c>
      <c r="CG314">
        <v>0</v>
      </c>
      <c r="CM314">
        <v>0</v>
      </c>
      <c r="CN314" t="s">
        <v>3</v>
      </c>
      <c r="CO314">
        <v>0</v>
      </c>
      <c r="CP314">
        <f t="shared" si="367"/>
        <v>16609.330000000002</v>
      </c>
      <c r="CQ314">
        <f t="shared" si="368"/>
        <v>3126.1680999999999</v>
      </c>
      <c r="CR314">
        <f t="shared" si="369"/>
        <v>0</v>
      </c>
      <c r="CS314">
        <f t="shared" si="370"/>
        <v>0</v>
      </c>
      <c r="CT314">
        <f t="shared" si="371"/>
        <v>0</v>
      </c>
      <c r="CU314">
        <f t="shared" si="372"/>
        <v>0</v>
      </c>
      <c r="CV314">
        <f t="shared" si="373"/>
        <v>0</v>
      </c>
      <c r="CW314">
        <f t="shared" si="374"/>
        <v>0</v>
      </c>
      <c r="CX314">
        <f t="shared" si="375"/>
        <v>0</v>
      </c>
      <c r="CY314">
        <f t="shared" si="376"/>
        <v>0</v>
      </c>
      <c r="CZ314">
        <f t="shared" si="377"/>
        <v>0</v>
      </c>
      <c r="DC314" t="s">
        <v>3</v>
      </c>
      <c r="DD314" t="s">
        <v>3</v>
      </c>
      <c r="DE314" t="s">
        <v>3</v>
      </c>
      <c r="DF314" t="s">
        <v>3</v>
      </c>
      <c r="DG314" t="s">
        <v>3</v>
      </c>
      <c r="DH314" t="s">
        <v>3</v>
      </c>
      <c r="DI314" t="s">
        <v>3</v>
      </c>
      <c r="DJ314" t="s">
        <v>3</v>
      </c>
      <c r="DK314" t="s">
        <v>3</v>
      </c>
      <c r="DL314" t="s">
        <v>3</v>
      </c>
      <c r="DM314" t="s">
        <v>3</v>
      </c>
      <c r="DN314">
        <v>91</v>
      </c>
      <c r="DO314">
        <v>70</v>
      </c>
      <c r="DP314">
        <v>1.0469999999999999</v>
      </c>
      <c r="DQ314">
        <v>1.002</v>
      </c>
      <c r="DU314">
        <v>1007</v>
      </c>
      <c r="DV314" t="s">
        <v>123</v>
      </c>
      <c r="DW314" t="s">
        <v>123</v>
      </c>
      <c r="DX314">
        <v>1</v>
      </c>
      <c r="EE314">
        <v>21987767</v>
      </c>
      <c r="EF314">
        <v>60</v>
      </c>
      <c r="EG314" t="s">
        <v>184</v>
      </c>
      <c r="EH314">
        <v>0</v>
      </c>
      <c r="EI314" t="s">
        <v>3</v>
      </c>
      <c r="EJ314">
        <v>1</v>
      </c>
      <c r="EK314">
        <v>415</v>
      </c>
      <c r="EL314" t="s">
        <v>468</v>
      </c>
      <c r="EM314" t="s">
        <v>469</v>
      </c>
      <c r="EO314" t="s">
        <v>3</v>
      </c>
      <c r="EQ314">
        <v>0</v>
      </c>
      <c r="ER314">
        <v>481.69</v>
      </c>
      <c r="ES314">
        <v>481.69</v>
      </c>
      <c r="ET314">
        <v>0</v>
      </c>
      <c r="EU314">
        <v>0</v>
      </c>
      <c r="EV314">
        <v>0</v>
      </c>
      <c r="EW314">
        <v>0</v>
      </c>
      <c r="EX314">
        <v>0</v>
      </c>
      <c r="FQ314">
        <v>0</v>
      </c>
      <c r="FR314">
        <f t="shared" si="378"/>
        <v>0</v>
      </c>
      <c r="FS314">
        <v>0</v>
      </c>
      <c r="FX314">
        <v>91</v>
      </c>
      <c r="FY314">
        <v>70</v>
      </c>
      <c r="GA314" t="s">
        <v>3</v>
      </c>
      <c r="GD314">
        <v>0</v>
      </c>
      <c r="GF314">
        <v>202608499</v>
      </c>
      <c r="GG314">
        <v>2</v>
      </c>
      <c r="GH314">
        <v>1</v>
      </c>
      <c r="GI314">
        <v>2</v>
      </c>
      <c r="GJ314">
        <v>0</v>
      </c>
      <c r="GK314">
        <f>ROUND(R314*(R12)/100,2)</f>
        <v>0</v>
      </c>
      <c r="GL314">
        <f t="shared" si="379"/>
        <v>0</v>
      </c>
      <c r="GM314">
        <f t="shared" si="380"/>
        <v>16609.330000000002</v>
      </c>
      <c r="GN314">
        <f t="shared" si="381"/>
        <v>16609.330000000002</v>
      </c>
      <c r="GO314">
        <f t="shared" si="382"/>
        <v>0</v>
      </c>
      <c r="GP314">
        <f t="shared" si="383"/>
        <v>0</v>
      </c>
      <c r="GR314">
        <v>0</v>
      </c>
      <c r="GS314">
        <v>0</v>
      </c>
      <c r="GT314">
        <v>0</v>
      </c>
      <c r="GU314" t="s">
        <v>3</v>
      </c>
      <c r="GV314">
        <f t="shared" si="384"/>
        <v>0</v>
      </c>
      <c r="GW314">
        <v>1</v>
      </c>
      <c r="GX314">
        <f t="shared" si="385"/>
        <v>0</v>
      </c>
      <c r="HA314">
        <v>0</v>
      </c>
      <c r="HB314">
        <v>0</v>
      </c>
      <c r="IK314">
        <v>0</v>
      </c>
    </row>
    <row r="315" spans="1:245" x14ac:dyDescent="0.2">
      <c r="A315">
        <v>17</v>
      </c>
      <c r="B315">
        <v>1</v>
      </c>
      <c r="E315" t="s">
        <v>479</v>
      </c>
      <c r="F315" t="s">
        <v>480</v>
      </c>
      <c r="G315" t="s">
        <v>481</v>
      </c>
      <c r="H315" t="s">
        <v>318</v>
      </c>
      <c r="I315">
        <v>1.3</v>
      </c>
      <c r="J315">
        <v>0</v>
      </c>
      <c r="O315">
        <f t="shared" si="352"/>
        <v>4846.4799999999996</v>
      </c>
      <c r="P315">
        <f t="shared" si="353"/>
        <v>2500.73</v>
      </c>
      <c r="Q315">
        <f t="shared" si="354"/>
        <v>82.52</v>
      </c>
      <c r="R315">
        <f t="shared" si="355"/>
        <v>2.29</v>
      </c>
      <c r="S315">
        <f t="shared" si="356"/>
        <v>2263.23</v>
      </c>
      <c r="T315">
        <f t="shared" si="357"/>
        <v>0</v>
      </c>
      <c r="U315">
        <f t="shared" si="358"/>
        <v>10.375299999999999</v>
      </c>
      <c r="V315">
        <f t="shared" si="359"/>
        <v>0</v>
      </c>
      <c r="W315">
        <f t="shared" si="360"/>
        <v>0</v>
      </c>
      <c r="X315">
        <f t="shared" si="361"/>
        <v>2036.91</v>
      </c>
      <c r="Y315">
        <f t="shared" si="362"/>
        <v>995.82</v>
      </c>
      <c r="AA315">
        <v>42145827</v>
      </c>
      <c r="AB315">
        <f t="shared" si="363"/>
        <v>297.5915</v>
      </c>
      <c r="AC315">
        <f t="shared" ref="AC315:AC321" si="388">ROUND((ES315),6)</f>
        <v>196.29</v>
      </c>
      <c r="AD315">
        <f>ROUND(((ET315*1.25)),6)</f>
        <v>7.45</v>
      </c>
      <c r="AE315">
        <f>ROUND(((EU315*1.25)),6)</f>
        <v>1.7625</v>
      </c>
      <c r="AF315">
        <f>ROUND(((EV315*1.15)),6)</f>
        <v>93.851500000000001</v>
      </c>
      <c r="AG315">
        <f t="shared" si="365"/>
        <v>0</v>
      </c>
      <c r="AH315">
        <f>((EW315*1.15))</f>
        <v>7.9809999999999999</v>
      </c>
      <c r="AI315">
        <f>((EX315*1.25))</f>
        <v>0</v>
      </c>
      <c r="AJ315">
        <f t="shared" si="366"/>
        <v>0</v>
      </c>
      <c r="AK315">
        <v>283.86</v>
      </c>
      <c r="AL315">
        <v>196.29</v>
      </c>
      <c r="AM315">
        <v>5.96</v>
      </c>
      <c r="AN315">
        <v>1.41</v>
      </c>
      <c r="AO315">
        <v>81.61</v>
      </c>
      <c r="AP315">
        <v>0</v>
      </c>
      <c r="AQ315">
        <v>6.94</v>
      </c>
      <c r="AR315">
        <v>0</v>
      </c>
      <c r="AS315">
        <v>0</v>
      </c>
      <c r="AT315">
        <v>90</v>
      </c>
      <c r="AU315">
        <v>44</v>
      </c>
      <c r="AV315">
        <v>1</v>
      </c>
      <c r="AW315">
        <v>1</v>
      </c>
      <c r="AZ315">
        <v>1</v>
      </c>
      <c r="BA315">
        <v>18.55</v>
      </c>
      <c r="BB315">
        <v>8.52</v>
      </c>
      <c r="BC315">
        <v>9.8000000000000007</v>
      </c>
      <c r="BD315" t="s">
        <v>3</v>
      </c>
      <c r="BE315" t="s">
        <v>3</v>
      </c>
      <c r="BF315" t="s">
        <v>3</v>
      </c>
      <c r="BG315" t="s">
        <v>3</v>
      </c>
      <c r="BH315">
        <v>0</v>
      </c>
      <c r="BI315">
        <v>1</v>
      </c>
      <c r="BJ315" t="s">
        <v>482</v>
      </c>
      <c r="BM315">
        <v>96</v>
      </c>
      <c r="BN315">
        <v>7156650</v>
      </c>
      <c r="BO315" t="s">
        <v>480</v>
      </c>
      <c r="BP315">
        <v>1</v>
      </c>
      <c r="BQ315">
        <v>30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90</v>
      </c>
      <c r="CA315">
        <v>44</v>
      </c>
      <c r="CF315">
        <v>0</v>
      </c>
      <c r="CG315">
        <v>0</v>
      </c>
      <c r="CM315">
        <v>0</v>
      </c>
      <c r="CN315" t="s">
        <v>3</v>
      </c>
      <c r="CO315">
        <v>0</v>
      </c>
      <c r="CP315">
        <f t="shared" si="367"/>
        <v>4846.4799999999996</v>
      </c>
      <c r="CQ315">
        <f t="shared" si="368"/>
        <v>1923.6420000000001</v>
      </c>
      <c r="CR315">
        <f t="shared" si="369"/>
        <v>63.473999999999997</v>
      </c>
      <c r="CS315">
        <f t="shared" si="370"/>
        <v>1.7625</v>
      </c>
      <c r="CT315">
        <f t="shared" si="371"/>
        <v>1740.9453250000001</v>
      </c>
      <c r="CU315">
        <f t="shared" si="372"/>
        <v>0</v>
      </c>
      <c r="CV315">
        <f t="shared" si="373"/>
        <v>7.9809999999999999</v>
      </c>
      <c r="CW315">
        <f t="shared" si="374"/>
        <v>0</v>
      </c>
      <c r="CX315">
        <f t="shared" si="375"/>
        <v>0</v>
      </c>
      <c r="CY315">
        <f t="shared" si="376"/>
        <v>2036.9070000000002</v>
      </c>
      <c r="CZ315">
        <f t="shared" si="377"/>
        <v>995.82119999999998</v>
      </c>
      <c r="DC315" t="s">
        <v>3</v>
      </c>
      <c r="DD315" t="s">
        <v>3</v>
      </c>
      <c r="DE315" t="s">
        <v>11</v>
      </c>
      <c r="DF315" t="s">
        <v>11</v>
      </c>
      <c r="DG315" t="s">
        <v>12</v>
      </c>
      <c r="DH315" t="s">
        <v>3</v>
      </c>
      <c r="DI315" t="s">
        <v>12</v>
      </c>
      <c r="DJ315" t="s">
        <v>11</v>
      </c>
      <c r="DK315" t="s">
        <v>3</v>
      </c>
      <c r="DL315" t="s">
        <v>3</v>
      </c>
      <c r="DM315" t="s">
        <v>3</v>
      </c>
      <c r="DN315">
        <v>104</v>
      </c>
      <c r="DO315">
        <v>79</v>
      </c>
      <c r="DP315">
        <v>1.087</v>
      </c>
      <c r="DQ315">
        <v>1.0009999999999999</v>
      </c>
      <c r="DU315">
        <v>1005</v>
      </c>
      <c r="DV315" t="s">
        <v>318</v>
      </c>
      <c r="DW315" t="s">
        <v>318</v>
      </c>
      <c r="DX315">
        <v>100</v>
      </c>
      <c r="EE315">
        <v>21987448</v>
      </c>
      <c r="EF315">
        <v>30</v>
      </c>
      <c r="EG315" t="s">
        <v>22</v>
      </c>
      <c r="EH315">
        <v>0</v>
      </c>
      <c r="EI315" t="s">
        <v>3</v>
      </c>
      <c r="EJ315">
        <v>1</v>
      </c>
      <c r="EK315">
        <v>96</v>
      </c>
      <c r="EL315" t="s">
        <v>483</v>
      </c>
      <c r="EM315" t="s">
        <v>484</v>
      </c>
      <c r="EO315" t="s">
        <v>3</v>
      </c>
      <c r="EQ315">
        <v>131072</v>
      </c>
      <c r="ER315">
        <v>283.86</v>
      </c>
      <c r="ES315">
        <v>196.29</v>
      </c>
      <c r="ET315">
        <v>5.96</v>
      </c>
      <c r="EU315">
        <v>1.41</v>
      </c>
      <c r="EV315">
        <v>81.61</v>
      </c>
      <c r="EW315">
        <v>6.94</v>
      </c>
      <c r="EX315">
        <v>0</v>
      </c>
      <c r="EY315">
        <v>0</v>
      </c>
      <c r="FQ315">
        <v>0</v>
      </c>
      <c r="FR315">
        <f t="shared" si="378"/>
        <v>0</v>
      </c>
      <c r="FS315">
        <v>0</v>
      </c>
      <c r="FX315">
        <v>104</v>
      </c>
      <c r="FY315">
        <v>79</v>
      </c>
      <c r="GA315" t="s">
        <v>3</v>
      </c>
      <c r="GD315">
        <v>0</v>
      </c>
      <c r="GF315">
        <v>2003998339</v>
      </c>
      <c r="GG315">
        <v>2</v>
      </c>
      <c r="GH315">
        <v>1</v>
      </c>
      <c r="GI315">
        <v>2</v>
      </c>
      <c r="GJ315">
        <v>0</v>
      </c>
      <c r="GK315">
        <f>ROUND(R315*(R12)/100,2)</f>
        <v>3.82</v>
      </c>
      <c r="GL315">
        <f t="shared" si="379"/>
        <v>0</v>
      </c>
      <c r="GM315">
        <f t="shared" si="380"/>
        <v>7883.03</v>
      </c>
      <c r="GN315">
        <f t="shared" si="381"/>
        <v>7883.03</v>
      </c>
      <c r="GO315">
        <f t="shared" si="382"/>
        <v>0</v>
      </c>
      <c r="GP315">
        <f t="shared" si="383"/>
        <v>0</v>
      </c>
      <c r="GR315">
        <v>0</v>
      </c>
      <c r="GS315">
        <v>0</v>
      </c>
      <c r="GT315">
        <v>0</v>
      </c>
      <c r="GU315" t="s">
        <v>3</v>
      </c>
      <c r="GV315">
        <f t="shared" si="384"/>
        <v>0</v>
      </c>
      <c r="GW315">
        <v>1</v>
      </c>
      <c r="GX315">
        <f t="shared" si="385"/>
        <v>0</v>
      </c>
      <c r="HA315">
        <v>0</v>
      </c>
      <c r="HB315">
        <v>0</v>
      </c>
      <c r="IK315">
        <v>0</v>
      </c>
    </row>
    <row r="316" spans="1:245" x14ac:dyDescent="0.2">
      <c r="A316">
        <v>18</v>
      </c>
      <c r="B316">
        <v>1</v>
      </c>
      <c r="E316" t="s">
        <v>485</v>
      </c>
      <c r="F316" t="s">
        <v>486</v>
      </c>
      <c r="G316" t="s">
        <v>487</v>
      </c>
      <c r="H316" t="s">
        <v>28</v>
      </c>
      <c r="I316">
        <f>I315*J316</f>
        <v>143</v>
      </c>
      <c r="J316">
        <v>110</v>
      </c>
      <c r="O316">
        <f t="shared" si="352"/>
        <v>3933.93</v>
      </c>
      <c r="P316">
        <f t="shared" si="353"/>
        <v>3933.93</v>
      </c>
      <c r="Q316">
        <f t="shared" si="354"/>
        <v>0</v>
      </c>
      <c r="R316">
        <f t="shared" si="355"/>
        <v>0</v>
      </c>
      <c r="S316">
        <f t="shared" si="356"/>
        <v>0</v>
      </c>
      <c r="T316">
        <f t="shared" si="357"/>
        <v>0</v>
      </c>
      <c r="U316">
        <f t="shared" si="358"/>
        <v>0</v>
      </c>
      <c r="V316">
        <f t="shared" si="359"/>
        <v>0</v>
      </c>
      <c r="W316">
        <f t="shared" si="360"/>
        <v>0</v>
      </c>
      <c r="X316">
        <f t="shared" si="361"/>
        <v>0</v>
      </c>
      <c r="Y316">
        <f t="shared" si="362"/>
        <v>0</v>
      </c>
      <c r="AA316">
        <v>42145827</v>
      </c>
      <c r="AB316">
        <f t="shared" si="363"/>
        <v>4.2</v>
      </c>
      <c r="AC316">
        <f t="shared" si="388"/>
        <v>4.2</v>
      </c>
      <c r="AD316">
        <f>ROUND((ET316),6)</f>
        <v>0</v>
      </c>
      <c r="AE316">
        <f>ROUND((EU316),6)</f>
        <v>0</v>
      </c>
      <c r="AF316">
        <f>ROUND((EV316),6)</f>
        <v>0</v>
      </c>
      <c r="AG316">
        <f t="shared" si="365"/>
        <v>0</v>
      </c>
      <c r="AH316">
        <f>(EW316)</f>
        <v>0</v>
      </c>
      <c r="AI316">
        <f>(EX316)</f>
        <v>0</v>
      </c>
      <c r="AJ316">
        <f t="shared" si="366"/>
        <v>0</v>
      </c>
      <c r="AK316">
        <v>4.2</v>
      </c>
      <c r="AL316">
        <v>4.2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6.55</v>
      </c>
      <c r="BD316" t="s">
        <v>3</v>
      </c>
      <c r="BE316" t="s">
        <v>3</v>
      </c>
      <c r="BF316" t="s">
        <v>3</v>
      </c>
      <c r="BG316" t="s">
        <v>3</v>
      </c>
      <c r="BH316">
        <v>3</v>
      </c>
      <c r="BI316">
        <v>1</v>
      </c>
      <c r="BJ316" t="s">
        <v>488</v>
      </c>
      <c r="BM316">
        <v>96</v>
      </c>
      <c r="BN316">
        <v>7156650</v>
      </c>
      <c r="BO316" t="s">
        <v>486</v>
      </c>
      <c r="BP316">
        <v>1</v>
      </c>
      <c r="BQ316">
        <v>30</v>
      </c>
      <c r="BR316">
        <v>0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0</v>
      </c>
      <c r="CA316">
        <v>0</v>
      </c>
      <c r="CF316">
        <v>0</v>
      </c>
      <c r="CG316">
        <v>0</v>
      </c>
      <c r="CM316">
        <v>0</v>
      </c>
      <c r="CN316" t="s">
        <v>3</v>
      </c>
      <c r="CO316">
        <v>0</v>
      </c>
      <c r="CP316">
        <f t="shared" si="367"/>
        <v>3933.93</v>
      </c>
      <c r="CQ316">
        <f t="shared" si="368"/>
        <v>27.51</v>
      </c>
      <c r="CR316">
        <f t="shared" si="369"/>
        <v>0</v>
      </c>
      <c r="CS316">
        <f t="shared" si="370"/>
        <v>0</v>
      </c>
      <c r="CT316">
        <f t="shared" si="371"/>
        <v>0</v>
      </c>
      <c r="CU316">
        <f t="shared" si="372"/>
        <v>0</v>
      </c>
      <c r="CV316">
        <f t="shared" si="373"/>
        <v>0</v>
      </c>
      <c r="CW316">
        <f t="shared" si="374"/>
        <v>0</v>
      </c>
      <c r="CX316">
        <f t="shared" si="375"/>
        <v>0</v>
      </c>
      <c r="CY316">
        <f t="shared" si="376"/>
        <v>0</v>
      </c>
      <c r="CZ316">
        <f t="shared" si="377"/>
        <v>0</v>
      </c>
      <c r="DC316" t="s">
        <v>3</v>
      </c>
      <c r="DD316" t="s">
        <v>3</v>
      </c>
      <c r="DE316" t="s">
        <v>3</v>
      </c>
      <c r="DF316" t="s">
        <v>3</v>
      </c>
      <c r="DG316" t="s">
        <v>3</v>
      </c>
      <c r="DH316" t="s">
        <v>3</v>
      </c>
      <c r="DI316" t="s">
        <v>3</v>
      </c>
      <c r="DJ316" t="s">
        <v>3</v>
      </c>
      <c r="DK316" t="s">
        <v>3</v>
      </c>
      <c r="DL316" t="s">
        <v>3</v>
      </c>
      <c r="DM316" t="s">
        <v>3</v>
      </c>
      <c r="DN316">
        <v>104</v>
      </c>
      <c r="DO316">
        <v>79</v>
      </c>
      <c r="DP316">
        <v>1.087</v>
      </c>
      <c r="DQ316">
        <v>1.0009999999999999</v>
      </c>
      <c r="DU316">
        <v>1005</v>
      </c>
      <c r="DV316" t="s">
        <v>28</v>
      </c>
      <c r="DW316" t="s">
        <v>28</v>
      </c>
      <c r="DX316">
        <v>1</v>
      </c>
      <c r="EE316">
        <v>21987448</v>
      </c>
      <c r="EF316">
        <v>30</v>
      </c>
      <c r="EG316" t="s">
        <v>22</v>
      </c>
      <c r="EH316">
        <v>0</v>
      </c>
      <c r="EI316" t="s">
        <v>3</v>
      </c>
      <c r="EJ316">
        <v>1</v>
      </c>
      <c r="EK316">
        <v>96</v>
      </c>
      <c r="EL316" t="s">
        <v>483</v>
      </c>
      <c r="EM316" t="s">
        <v>484</v>
      </c>
      <c r="EO316" t="s">
        <v>3</v>
      </c>
      <c r="EQ316">
        <v>0</v>
      </c>
      <c r="ER316">
        <v>4.2</v>
      </c>
      <c r="ES316">
        <v>4.2</v>
      </c>
      <c r="ET316">
        <v>0</v>
      </c>
      <c r="EU316">
        <v>0</v>
      </c>
      <c r="EV316">
        <v>0</v>
      </c>
      <c r="EW316">
        <v>0</v>
      </c>
      <c r="EX316">
        <v>0</v>
      </c>
      <c r="FQ316">
        <v>0</v>
      </c>
      <c r="FR316">
        <f t="shared" si="378"/>
        <v>0</v>
      </c>
      <c r="FS316">
        <v>0</v>
      </c>
      <c r="FX316">
        <v>104</v>
      </c>
      <c r="FY316">
        <v>79</v>
      </c>
      <c r="GA316" t="s">
        <v>3</v>
      </c>
      <c r="GD316">
        <v>0</v>
      </c>
      <c r="GF316">
        <v>1071576874</v>
      </c>
      <c r="GG316">
        <v>2</v>
      </c>
      <c r="GH316">
        <v>1</v>
      </c>
      <c r="GI316">
        <v>2</v>
      </c>
      <c r="GJ316">
        <v>0</v>
      </c>
      <c r="GK316">
        <f>ROUND(R316*(R12)/100,2)</f>
        <v>0</v>
      </c>
      <c r="GL316">
        <f t="shared" si="379"/>
        <v>0</v>
      </c>
      <c r="GM316">
        <f t="shared" si="380"/>
        <v>3933.93</v>
      </c>
      <c r="GN316">
        <f t="shared" si="381"/>
        <v>3933.93</v>
      </c>
      <c r="GO316">
        <f t="shared" si="382"/>
        <v>0</v>
      </c>
      <c r="GP316">
        <f t="shared" si="383"/>
        <v>0</v>
      </c>
      <c r="GR316">
        <v>0</v>
      </c>
      <c r="GS316">
        <v>0</v>
      </c>
      <c r="GT316">
        <v>0</v>
      </c>
      <c r="GU316" t="s">
        <v>3</v>
      </c>
      <c r="GV316">
        <f t="shared" si="384"/>
        <v>0</v>
      </c>
      <c r="GW316">
        <v>1</v>
      </c>
      <c r="GX316">
        <f t="shared" si="385"/>
        <v>0</v>
      </c>
      <c r="HA316">
        <v>0</v>
      </c>
      <c r="HB316">
        <v>0</v>
      </c>
      <c r="IK316">
        <v>0</v>
      </c>
    </row>
    <row r="317" spans="1:245" x14ac:dyDescent="0.2">
      <c r="A317">
        <v>17</v>
      </c>
      <c r="B317">
        <v>1</v>
      </c>
      <c r="E317" t="s">
        <v>489</v>
      </c>
      <c r="F317" t="s">
        <v>490</v>
      </c>
      <c r="G317" t="s">
        <v>491</v>
      </c>
      <c r="H317" t="s">
        <v>492</v>
      </c>
      <c r="I317">
        <v>1.3</v>
      </c>
      <c r="J317">
        <v>0</v>
      </c>
      <c r="O317">
        <f t="shared" si="352"/>
        <v>25174.71</v>
      </c>
      <c r="P317">
        <f t="shared" si="353"/>
        <v>10829.04</v>
      </c>
      <c r="Q317">
        <f t="shared" si="354"/>
        <v>565.51</v>
      </c>
      <c r="R317">
        <f t="shared" si="355"/>
        <v>17.03</v>
      </c>
      <c r="S317">
        <f t="shared" si="356"/>
        <v>13780.16</v>
      </c>
      <c r="T317">
        <f t="shared" si="357"/>
        <v>0</v>
      </c>
      <c r="U317">
        <f t="shared" si="358"/>
        <v>60.248499999999993</v>
      </c>
      <c r="V317">
        <f t="shared" si="359"/>
        <v>0</v>
      </c>
      <c r="W317">
        <f t="shared" si="360"/>
        <v>0</v>
      </c>
      <c r="X317">
        <f t="shared" si="361"/>
        <v>12402.14</v>
      </c>
      <c r="Y317">
        <f t="shared" si="362"/>
        <v>6063.27</v>
      </c>
      <c r="AA317">
        <v>42145827</v>
      </c>
      <c r="AB317">
        <f t="shared" si="363"/>
        <v>1547.605</v>
      </c>
      <c r="AC317">
        <f t="shared" si="388"/>
        <v>927.62</v>
      </c>
      <c r="AD317">
        <f>ROUND(((ET317*1.25)),6)</f>
        <v>48.55</v>
      </c>
      <c r="AE317">
        <f>ROUND(((EU317*1.25)),6)</f>
        <v>13.1</v>
      </c>
      <c r="AF317">
        <f>ROUND(((EV317*1.15)),6)</f>
        <v>571.43499999999995</v>
      </c>
      <c r="AG317">
        <f t="shared" si="365"/>
        <v>0</v>
      </c>
      <c r="AH317">
        <f>((EW317*1.15))</f>
        <v>46.344999999999992</v>
      </c>
      <c r="AI317">
        <f>((EX317*1.25))</f>
        <v>0</v>
      </c>
      <c r="AJ317">
        <f t="shared" si="366"/>
        <v>0</v>
      </c>
      <c r="AK317">
        <v>1463.36</v>
      </c>
      <c r="AL317">
        <v>927.62</v>
      </c>
      <c r="AM317">
        <v>38.840000000000003</v>
      </c>
      <c r="AN317">
        <v>10.48</v>
      </c>
      <c r="AO317">
        <v>496.9</v>
      </c>
      <c r="AP317">
        <v>0</v>
      </c>
      <c r="AQ317">
        <v>40.299999999999997</v>
      </c>
      <c r="AR317">
        <v>0</v>
      </c>
      <c r="AS317">
        <v>0</v>
      </c>
      <c r="AT317">
        <v>90</v>
      </c>
      <c r="AU317">
        <v>44</v>
      </c>
      <c r="AV317">
        <v>1</v>
      </c>
      <c r="AW317">
        <v>1</v>
      </c>
      <c r="AZ317">
        <v>1</v>
      </c>
      <c r="BA317">
        <v>18.55</v>
      </c>
      <c r="BB317">
        <v>8.9600000000000009</v>
      </c>
      <c r="BC317">
        <v>8.98</v>
      </c>
      <c r="BD317" t="s">
        <v>3</v>
      </c>
      <c r="BE317" t="s">
        <v>3</v>
      </c>
      <c r="BF317" t="s">
        <v>3</v>
      </c>
      <c r="BG317" t="s">
        <v>3</v>
      </c>
      <c r="BH317">
        <v>0</v>
      </c>
      <c r="BI317">
        <v>1</v>
      </c>
      <c r="BJ317" t="s">
        <v>493</v>
      </c>
      <c r="BM317">
        <v>96</v>
      </c>
      <c r="BN317">
        <v>7156650</v>
      </c>
      <c r="BO317" t="s">
        <v>490</v>
      </c>
      <c r="BP317">
        <v>1</v>
      </c>
      <c r="BQ317">
        <v>30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90</v>
      </c>
      <c r="CA317">
        <v>44</v>
      </c>
      <c r="CF317">
        <v>0</v>
      </c>
      <c r="CG317">
        <v>0</v>
      </c>
      <c r="CM317">
        <v>0</v>
      </c>
      <c r="CN317" t="s">
        <v>3</v>
      </c>
      <c r="CO317">
        <v>0</v>
      </c>
      <c r="CP317">
        <f t="shared" si="367"/>
        <v>25174.71</v>
      </c>
      <c r="CQ317">
        <f t="shared" si="368"/>
        <v>8330.0276000000013</v>
      </c>
      <c r="CR317">
        <f t="shared" si="369"/>
        <v>435.00800000000004</v>
      </c>
      <c r="CS317">
        <f t="shared" si="370"/>
        <v>13.1</v>
      </c>
      <c r="CT317">
        <f t="shared" si="371"/>
        <v>10600.11925</v>
      </c>
      <c r="CU317">
        <f t="shared" si="372"/>
        <v>0</v>
      </c>
      <c r="CV317">
        <f t="shared" si="373"/>
        <v>46.344999999999992</v>
      </c>
      <c r="CW317">
        <f t="shared" si="374"/>
        <v>0</v>
      </c>
      <c r="CX317">
        <f t="shared" si="375"/>
        <v>0</v>
      </c>
      <c r="CY317">
        <f t="shared" si="376"/>
        <v>12402.144</v>
      </c>
      <c r="CZ317">
        <f t="shared" si="377"/>
        <v>6063.2704000000003</v>
      </c>
      <c r="DC317" t="s">
        <v>3</v>
      </c>
      <c r="DD317" t="s">
        <v>3</v>
      </c>
      <c r="DE317" t="s">
        <v>11</v>
      </c>
      <c r="DF317" t="s">
        <v>11</v>
      </c>
      <c r="DG317" t="s">
        <v>12</v>
      </c>
      <c r="DH317" t="s">
        <v>3</v>
      </c>
      <c r="DI317" t="s">
        <v>12</v>
      </c>
      <c r="DJ317" t="s">
        <v>11</v>
      </c>
      <c r="DK317" t="s">
        <v>3</v>
      </c>
      <c r="DL317" t="s">
        <v>3</v>
      </c>
      <c r="DM317" t="s">
        <v>3</v>
      </c>
      <c r="DN317">
        <v>104</v>
      </c>
      <c r="DO317">
        <v>79</v>
      </c>
      <c r="DP317">
        <v>1.087</v>
      </c>
      <c r="DQ317">
        <v>1.0009999999999999</v>
      </c>
      <c r="DU317">
        <v>1013</v>
      </c>
      <c r="DV317" t="s">
        <v>492</v>
      </c>
      <c r="DW317" t="s">
        <v>492</v>
      </c>
      <c r="DX317">
        <v>1</v>
      </c>
      <c r="EE317">
        <v>21987448</v>
      </c>
      <c r="EF317">
        <v>30</v>
      </c>
      <c r="EG317" t="s">
        <v>22</v>
      </c>
      <c r="EH317">
        <v>0</v>
      </c>
      <c r="EI317" t="s">
        <v>3</v>
      </c>
      <c r="EJ317">
        <v>1</v>
      </c>
      <c r="EK317">
        <v>96</v>
      </c>
      <c r="EL317" t="s">
        <v>483</v>
      </c>
      <c r="EM317" t="s">
        <v>484</v>
      </c>
      <c r="EO317" t="s">
        <v>3</v>
      </c>
      <c r="EQ317">
        <v>131072</v>
      </c>
      <c r="ER317">
        <v>1463.36</v>
      </c>
      <c r="ES317">
        <v>927.62</v>
      </c>
      <c r="ET317">
        <v>38.840000000000003</v>
      </c>
      <c r="EU317">
        <v>10.48</v>
      </c>
      <c r="EV317">
        <v>496.9</v>
      </c>
      <c r="EW317">
        <v>40.299999999999997</v>
      </c>
      <c r="EX317">
        <v>0</v>
      </c>
      <c r="EY317">
        <v>0</v>
      </c>
      <c r="FQ317">
        <v>0</v>
      </c>
      <c r="FR317">
        <f t="shared" si="378"/>
        <v>0</v>
      </c>
      <c r="FS317">
        <v>0</v>
      </c>
      <c r="FX317">
        <v>104</v>
      </c>
      <c r="FY317">
        <v>79</v>
      </c>
      <c r="GA317" t="s">
        <v>3</v>
      </c>
      <c r="GD317">
        <v>0</v>
      </c>
      <c r="GF317">
        <v>1714311979</v>
      </c>
      <c r="GG317">
        <v>2</v>
      </c>
      <c r="GH317">
        <v>1</v>
      </c>
      <c r="GI317">
        <v>2</v>
      </c>
      <c r="GJ317">
        <v>0</v>
      </c>
      <c r="GK317">
        <f>ROUND(R317*(R12)/100,2)</f>
        <v>28.44</v>
      </c>
      <c r="GL317">
        <f t="shared" si="379"/>
        <v>0</v>
      </c>
      <c r="GM317">
        <f t="shared" si="380"/>
        <v>43668.56</v>
      </c>
      <c r="GN317">
        <f t="shared" si="381"/>
        <v>43668.56</v>
      </c>
      <c r="GO317">
        <f t="shared" si="382"/>
        <v>0</v>
      </c>
      <c r="GP317">
        <f t="shared" si="383"/>
        <v>0</v>
      </c>
      <c r="GR317">
        <v>0</v>
      </c>
      <c r="GS317">
        <v>0</v>
      </c>
      <c r="GT317">
        <v>0</v>
      </c>
      <c r="GU317" t="s">
        <v>3</v>
      </c>
      <c r="GV317">
        <f t="shared" si="384"/>
        <v>0</v>
      </c>
      <c r="GW317">
        <v>1</v>
      </c>
      <c r="GX317">
        <f t="shared" si="385"/>
        <v>0</v>
      </c>
      <c r="HA317">
        <v>0</v>
      </c>
      <c r="HB317">
        <v>0</v>
      </c>
      <c r="IK317">
        <v>0</v>
      </c>
    </row>
    <row r="318" spans="1:245" x14ac:dyDescent="0.2">
      <c r="A318">
        <v>18</v>
      </c>
      <c r="B318">
        <v>1</v>
      </c>
      <c r="E318" t="s">
        <v>494</v>
      </c>
      <c r="F318" t="s">
        <v>227</v>
      </c>
      <c r="G318" t="s">
        <v>228</v>
      </c>
      <c r="H318" t="s">
        <v>123</v>
      </c>
      <c r="I318">
        <f>I317*J318</f>
        <v>27.3</v>
      </c>
      <c r="J318">
        <v>21</v>
      </c>
      <c r="O318">
        <f t="shared" si="352"/>
        <v>108610.55</v>
      </c>
      <c r="P318">
        <f t="shared" si="353"/>
        <v>108610.55</v>
      </c>
      <c r="Q318">
        <f t="shared" si="354"/>
        <v>0</v>
      </c>
      <c r="R318">
        <f t="shared" si="355"/>
        <v>0</v>
      </c>
      <c r="S318">
        <f t="shared" si="356"/>
        <v>0</v>
      </c>
      <c r="T318">
        <f t="shared" si="357"/>
        <v>0</v>
      </c>
      <c r="U318">
        <f t="shared" si="358"/>
        <v>0</v>
      </c>
      <c r="V318">
        <f t="shared" si="359"/>
        <v>0</v>
      </c>
      <c r="W318">
        <f t="shared" si="360"/>
        <v>0</v>
      </c>
      <c r="X318">
        <f t="shared" si="361"/>
        <v>0</v>
      </c>
      <c r="Y318">
        <f t="shared" si="362"/>
        <v>0</v>
      </c>
      <c r="AA318">
        <v>42145827</v>
      </c>
      <c r="AB318">
        <f t="shared" si="363"/>
        <v>1247.1500000000001</v>
      </c>
      <c r="AC318">
        <f t="shared" si="388"/>
        <v>1247.1500000000001</v>
      </c>
      <c r="AD318">
        <f>ROUND((ET318),6)</f>
        <v>0</v>
      </c>
      <c r="AE318">
        <f>ROUND((EU318),6)</f>
        <v>0</v>
      </c>
      <c r="AF318">
        <f>ROUND((EV318),6)</f>
        <v>0</v>
      </c>
      <c r="AG318">
        <f t="shared" si="365"/>
        <v>0</v>
      </c>
      <c r="AH318">
        <f>(EW318)</f>
        <v>0</v>
      </c>
      <c r="AI318">
        <f>(EX318)</f>
        <v>0</v>
      </c>
      <c r="AJ318">
        <f t="shared" si="366"/>
        <v>0</v>
      </c>
      <c r="AK318">
        <v>1247.1500000000001</v>
      </c>
      <c r="AL318">
        <v>1247.1500000000001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1</v>
      </c>
      <c r="AW318">
        <v>1</v>
      </c>
      <c r="AZ318">
        <v>1</v>
      </c>
      <c r="BA318">
        <v>1</v>
      </c>
      <c r="BB318">
        <v>1</v>
      </c>
      <c r="BC318">
        <v>3.19</v>
      </c>
      <c r="BD318" t="s">
        <v>3</v>
      </c>
      <c r="BE318" t="s">
        <v>3</v>
      </c>
      <c r="BF318" t="s">
        <v>3</v>
      </c>
      <c r="BG318" t="s">
        <v>3</v>
      </c>
      <c r="BH318">
        <v>3</v>
      </c>
      <c r="BI318">
        <v>1</v>
      </c>
      <c r="BJ318" t="s">
        <v>229</v>
      </c>
      <c r="BM318">
        <v>96</v>
      </c>
      <c r="BN318">
        <v>7156650</v>
      </c>
      <c r="BO318" t="s">
        <v>227</v>
      </c>
      <c r="BP318">
        <v>1</v>
      </c>
      <c r="BQ318">
        <v>30</v>
      </c>
      <c r="BR318">
        <v>0</v>
      </c>
      <c r="BS318">
        <v>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0</v>
      </c>
      <c r="CA318">
        <v>0</v>
      </c>
      <c r="CF318">
        <v>0</v>
      </c>
      <c r="CG318">
        <v>0</v>
      </c>
      <c r="CM318">
        <v>0</v>
      </c>
      <c r="CN318" t="s">
        <v>3</v>
      </c>
      <c r="CO318">
        <v>0</v>
      </c>
      <c r="CP318">
        <f t="shared" si="367"/>
        <v>108610.55</v>
      </c>
      <c r="CQ318">
        <f t="shared" si="368"/>
        <v>3978.4085</v>
      </c>
      <c r="CR318">
        <f t="shared" si="369"/>
        <v>0</v>
      </c>
      <c r="CS318">
        <f t="shared" si="370"/>
        <v>0</v>
      </c>
      <c r="CT318">
        <f t="shared" si="371"/>
        <v>0</v>
      </c>
      <c r="CU318">
        <f t="shared" si="372"/>
        <v>0</v>
      </c>
      <c r="CV318">
        <f t="shared" si="373"/>
        <v>0</v>
      </c>
      <c r="CW318">
        <f t="shared" si="374"/>
        <v>0</v>
      </c>
      <c r="CX318">
        <f t="shared" si="375"/>
        <v>0</v>
      </c>
      <c r="CY318">
        <f t="shared" si="376"/>
        <v>0</v>
      </c>
      <c r="CZ318">
        <f t="shared" si="377"/>
        <v>0</v>
      </c>
      <c r="DC318" t="s">
        <v>3</v>
      </c>
      <c r="DD318" t="s">
        <v>3</v>
      </c>
      <c r="DE318" t="s">
        <v>3</v>
      </c>
      <c r="DF318" t="s">
        <v>3</v>
      </c>
      <c r="DG318" t="s">
        <v>3</v>
      </c>
      <c r="DH318" t="s">
        <v>3</v>
      </c>
      <c r="DI318" t="s">
        <v>3</v>
      </c>
      <c r="DJ318" t="s">
        <v>3</v>
      </c>
      <c r="DK318" t="s">
        <v>3</v>
      </c>
      <c r="DL318" t="s">
        <v>3</v>
      </c>
      <c r="DM318" t="s">
        <v>3</v>
      </c>
      <c r="DN318">
        <v>104</v>
      </c>
      <c r="DO318">
        <v>79</v>
      </c>
      <c r="DP318">
        <v>1.087</v>
      </c>
      <c r="DQ318">
        <v>1.0009999999999999</v>
      </c>
      <c r="DU318">
        <v>1007</v>
      </c>
      <c r="DV318" t="s">
        <v>123</v>
      </c>
      <c r="DW318" t="s">
        <v>123</v>
      </c>
      <c r="DX318">
        <v>1</v>
      </c>
      <c r="EE318">
        <v>21987448</v>
      </c>
      <c r="EF318">
        <v>30</v>
      </c>
      <c r="EG318" t="s">
        <v>22</v>
      </c>
      <c r="EH318">
        <v>0</v>
      </c>
      <c r="EI318" t="s">
        <v>3</v>
      </c>
      <c r="EJ318">
        <v>1</v>
      </c>
      <c r="EK318">
        <v>96</v>
      </c>
      <c r="EL318" t="s">
        <v>483</v>
      </c>
      <c r="EM318" t="s">
        <v>484</v>
      </c>
      <c r="EO318" t="s">
        <v>3</v>
      </c>
      <c r="EQ318">
        <v>0</v>
      </c>
      <c r="ER318">
        <v>1247.1500000000001</v>
      </c>
      <c r="ES318">
        <v>1247.1500000000001</v>
      </c>
      <c r="ET318">
        <v>0</v>
      </c>
      <c r="EU318">
        <v>0</v>
      </c>
      <c r="EV318">
        <v>0</v>
      </c>
      <c r="EW318">
        <v>0</v>
      </c>
      <c r="EX318">
        <v>0</v>
      </c>
      <c r="FQ318">
        <v>0</v>
      </c>
      <c r="FR318">
        <f t="shared" si="378"/>
        <v>0</v>
      </c>
      <c r="FS318">
        <v>0</v>
      </c>
      <c r="FX318">
        <v>104</v>
      </c>
      <c r="FY318">
        <v>79</v>
      </c>
      <c r="GA318" t="s">
        <v>3</v>
      </c>
      <c r="GD318">
        <v>0</v>
      </c>
      <c r="GF318">
        <v>595229486</v>
      </c>
      <c r="GG318">
        <v>2</v>
      </c>
      <c r="GH318">
        <v>1</v>
      </c>
      <c r="GI318">
        <v>2</v>
      </c>
      <c r="GJ318">
        <v>0</v>
      </c>
      <c r="GK318">
        <f>ROUND(R318*(R12)/100,2)</f>
        <v>0</v>
      </c>
      <c r="GL318">
        <f t="shared" si="379"/>
        <v>0</v>
      </c>
      <c r="GM318">
        <f t="shared" si="380"/>
        <v>108610.55</v>
      </c>
      <c r="GN318">
        <f t="shared" si="381"/>
        <v>108610.55</v>
      </c>
      <c r="GO318">
        <f t="shared" si="382"/>
        <v>0</v>
      </c>
      <c r="GP318">
        <f t="shared" si="383"/>
        <v>0</v>
      </c>
      <c r="GR318">
        <v>0</v>
      </c>
      <c r="GS318">
        <v>0</v>
      </c>
      <c r="GT318">
        <v>0</v>
      </c>
      <c r="GU318" t="s">
        <v>3</v>
      </c>
      <c r="GV318">
        <f t="shared" si="384"/>
        <v>0</v>
      </c>
      <c r="GW318">
        <v>1</v>
      </c>
      <c r="GX318">
        <f t="shared" si="385"/>
        <v>0</v>
      </c>
      <c r="HA318">
        <v>0</v>
      </c>
      <c r="HB318">
        <v>0</v>
      </c>
      <c r="IK318">
        <v>0</v>
      </c>
    </row>
    <row r="319" spans="1:245" x14ac:dyDescent="0.2">
      <c r="A319">
        <v>17</v>
      </c>
      <c r="B319">
        <v>1</v>
      </c>
      <c r="E319" t="s">
        <v>495</v>
      </c>
      <c r="F319" t="s">
        <v>496</v>
      </c>
      <c r="G319" t="s">
        <v>497</v>
      </c>
      <c r="H319" t="s">
        <v>498</v>
      </c>
      <c r="I319">
        <v>12.35</v>
      </c>
      <c r="J319">
        <v>0</v>
      </c>
      <c r="O319">
        <f t="shared" si="352"/>
        <v>31452.400000000001</v>
      </c>
      <c r="P319">
        <f t="shared" si="353"/>
        <v>21200.33</v>
      </c>
      <c r="Q319">
        <f t="shared" si="354"/>
        <v>3075.52</v>
      </c>
      <c r="R319">
        <f t="shared" si="355"/>
        <v>92.78</v>
      </c>
      <c r="S319">
        <f t="shared" si="356"/>
        <v>7176.55</v>
      </c>
      <c r="T319">
        <f t="shared" si="357"/>
        <v>0</v>
      </c>
      <c r="U319">
        <f t="shared" si="358"/>
        <v>38.488774999999997</v>
      </c>
      <c r="V319">
        <f t="shared" si="359"/>
        <v>0</v>
      </c>
      <c r="W319">
        <f t="shared" si="360"/>
        <v>0</v>
      </c>
      <c r="X319">
        <f t="shared" si="361"/>
        <v>6458.9</v>
      </c>
      <c r="Y319">
        <f t="shared" si="362"/>
        <v>3157.68</v>
      </c>
      <c r="AA319">
        <v>42145827</v>
      </c>
      <c r="AB319">
        <f t="shared" si="363"/>
        <v>431.45850000000002</v>
      </c>
      <c r="AC319">
        <f t="shared" si="388"/>
        <v>372.37</v>
      </c>
      <c r="AD319">
        <f>ROUND(((ET319*1.25)),6)</f>
        <v>27.762499999999999</v>
      </c>
      <c r="AE319">
        <f>ROUND(((EU319*1.25)),6)</f>
        <v>7.5125000000000002</v>
      </c>
      <c r="AF319">
        <f>ROUND(((EV319*1.15)),6)</f>
        <v>31.326000000000001</v>
      </c>
      <c r="AG319">
        <f t="shared" si="365"/>
        <v>0</v>
      </c>
      <c r="AH319">
        <f>((EW319*1.15))</f>
        <v>3.1164999999999998</v>
      </c>
      <c r="AI319">
        <f>((EX319*1.25))</f>
        <v>0</v>
      </c>
      <c r="AJ319">
        <f t="shared" si="366"/>
        <v>0</v>
      </c>
      <c r="AK319">
        <v>421.82</v>
      </c>
      <c r="AL319">
        <v>372.37</v>
      </c>
      <c r="AM319">
        <v>22.21</v>
      </c>
      <c r="AN319">
        <v>6.01</v>
      </c>
      <c r="AO319">
        <v>27.24</v>
      </c>
      <c r="AP319">
        <v>0</v>
      </c>
      <c r="AQ319">
        <v>2.71</v>
      </c>
      <c r="AR319">
        <v>0</v>
      </c>
      <c r="AS319">
        <v>0</v>
      </c>
      <c r="AT319">
        <v>90</v>
      </c>
      <c r="AU319">
        <v>44</v>
      </c>
      <c r="AV319">
        <v>1</v>
      </c>
      <c r="AW319">
        <v>1</v>
      </c>
      <c r="AZ319">
        <v>1</v>
      </c>
      <c r="BA319">
        <v>18.55</v>
      </c>
      <c r="BB319">
        <v>8.9700000000000006</v>
      </c>
      <c r="BC319">
        <v>4.6100000000000003</v>
      </c>
      <c r="BD319" t="s">
        <v>3</v>
      </c>
      <c r="BE319" t="s">
        <v>3</v>
      </c>
      <c r="BF319" t="s">
        <v>3</v>
      </c>
      <c r="BG319" t="s">
        <v>3</v>
      </c>
      <c r="BH319">
        <v>0</v>
      </c>
      <c r="BI319">
        <v>1</v>
      </c>
      <c r="BJ319" t="s">
        <v>499</v>
      </c>
      <c r="BM319">
        <v>96</v>
      </c>
      <c r="BN319">
        <v>7156650</v>
      </c>
      <c r="BO319" t="s">
        <v>496</v>
      </c>
      <c r="BP319">
        <v>1</v>
      </c>
      <c r="BQ319">
        <v>30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90</v>
      </c>
      <c r="CA319">
        <v>44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si="367"/>
        <v>31452.400000000001</v>
      </c>
      <c r="CQ319">
        <f t="shared" si="368"/>
        <v>1716.6257000000001</v>
      </c>
      <c r="CR319">
        <f t="shared" si="369"/>
        <v>249.02962500000001</v>
      </c>
      <c r="CS319">
        <f t="shared" si="370"/>
        <v>7.5125000000000002</v>
      </c>
      <c r="CT319">
        <f t="shared" si="371"/>
        <v>581.09730000000002</v>
      </c>
      <c r="CU319">
        <f t="shared" si="372"/>
        <v>0</v>
      </c>
      <c r="CV319">
        <f t="shared" si="373"/>
        <v>3.1164999999999998</v>
      </c>
      <c r="CW319">
        <f t="shared" si="374"/>
        <v>0</v>
      </c>
      <c r="CX319">
        <f t="shared" si="375"/>
        <v>0</v>
      </c>
      <c r="CY319">
        <f t="shared" si="376"/>
        <v>6458.8950000000004</v>
      </c>
      <c r="CZ319">
        <f t="shared" si="377"/>
        <v>3157.6820000000002</v>
      </c>
      <c r="DC319" t="s">
        <v>3</v>
      </c>
      <c r="DD319" t="s">
        <v>3</v>
      </c>
      <c r="DE319" t="s">
        <v>11</v>
      </c>
      <c r="DF319" t="s">
        <v>11</v>
      </c>
      <c r="DG319" t="s">
        <v>12</v>
      </c>
      <c r="DH319" t="s">
        <v>3</v>
      </c>
      <c r="DI319" t="s">
        <v>12</v>
      </c>
      <c r="DJ319" t="s">
        <v>11</v>
      </c>
      <c r="DK319" t="s">
        <v>3</v>
      </c>
      <c r="DL319" t="s">
        <v>3</v>
      </c>
      <c r="DM319" t="s">
        <v>3</v>
      </c>
      <c r="DN319">
        <v>104</v>
      </c>
      <c r="DO319">
        <v>79</v>
      </c>
      <c r="DP319">
        <v>1.087</v>
      </c>
      <c r="DQ319">
        <v>1.0009999999999999</v>
      </c>
      <c r="DU319">
        <v>1013</v>
      </c>
      <c r="DV319" t="s">
        <v>498</v>
      </c>
      <c r="DW319" t="s">
        <v>498</v>
      </c>
      <c r="DX319">
        <v>1</v>
      </c>
      <c r="EE319">
        <v>21987448</v>
      </c>
      <c r="EF319">
        <v>30</v>
      </c>
      <c r="EG319" t="s">
        <v>22</v>
      </c>
      <c r="EH319">
        <v>0</v>
      </c>
      <c r="EI319" t="s">
        <v>3</v>
      </c>
      <c r="EJ319">
        <v>1</v>
      </c>
      <c r="EK319">
        <v>96</v>
      </c>
      <c r="EL319" t="s">
        <v>483</v>
      </c>
      <c r="EM319" t="s">
        <v>484</v>
      </c>
      <c r="EO319" t="s">
        <v>3</v>
      </c>
      <c r="EQ319">
        <v>131072</v>
      </c>
      <c r="ER319">
        <v>421.82</v>
      </c>
      <c r="ES319">
        <v>372.37</v>
      </c>
      <c r="ET319">
        <v>22.21</v>
      </c>
      <c r="EU319">
        <v>6.01</v>
      </c>
      <c r="EV319">
        <v>27.24</v>
      </c>
      <c r="EW319">
        <v>2.71</v>
      </c>
      <c r="EX319">
        <v>0</v>
      </c>
      <c r="EY319">
        <v>0</v>
      </c>
      <c r="FQ319">
        <v>0</v>
      </c>
      <c r="FR319">
        <f t="shared" si="378"/>
        <v>0</v>
      </c>
      <c r="FS319">
        <v>0</v>
      </c>
      <c r="FX319">
        <v>104</v>
      </c>
      <c r="FY319">
        <v>79</v>
      </c>
      <c r="GA319" t="s">
        <v>3</v>
      </c>
      <c r="GD319">
        <v>0</v>
      </c>
      <c r="GF319">
        <v>-1780994646</v>
      </c>
      <c r="GG319">
        <v>2</v>
      </c>
      <c r="GH319">
        <v>1</v>
      </c>
      <c r="GI319">
        <v>2</v>
      </c>
      <c r="GJ319">
        <v>0</v>
      </c>
      <c r="GK319">
        <f>ROUND(R319*(R12)/100,2)</f>
        <v>154.94</v>
      </c>
      <c r="GL319">
        <f t="shared" si="379"/>
        <v>0</v>
      </c>
      <c r="GM319">
        <f t="shared" si="380"/>
        <v>41223.919999999998</v>
      </c>
      <c r="GN319">
        <f t="shared" si="381"/>
        <v>41223.919999999998</v>
      </c>
      <c r="GO319">
        <f t="shared" si="382"/>
        <v>0</v>
      </c>
      <c r="GP319">
        <f t="shared" si="383"/>
        <v>0</v>
      </c>
      <c r="GR319">
        <v>0</v>
      </c>
      <c r="GS319">
        <v>0</v>
      </c>
      <c r="GT319">
        <v>0</v>
      </c>
      <c r="GU319" t="s">
        <v>3</v>
      </c>
      <c r="GV319">
        <f t="shared" si="384"/>
        <v>0</v>
      </c>
      <c r="GW319">
        <v>1</v>
      </c>
      <c r="GX319">
        <f t="shared" si="385"/>
        <v>0</v>
      </c>
      <c r="HA319">
        <v>0</v>
      </c>
      <c r="HB319">
        <v>0</v>
      </c>
      <c r="IK319">
        <v>0</v>
      </c>
    </row>
    <row r="320" spans="1:245" x14ac:dyDescent="0.2">
      <c r="A320">
        <v>17</v>
      </c>
      <c r="B320">
        <v>1</v>
      </c>
      <c r="E320" t="s">
        <v>500</v>
      </c>
      <c r="F320" t="s">
        <v>501</v>
      </c>
      <c r="G320" t="s">
        <v>502</v>
      </c>
      <c r="H320" t="s">
        <v>503</v>
      </c>
      <c r="I320">
        <v>1.3</v>
      </c>
      <c r="J320">
        <v>0</v>
      </c>
      <c r="O320">
        <f t="shared" si="352"/>
        <v>7497.24</v>
      </c>
      <c r="P320">
        <f t="shared" si="353"/>
        <v>150.04</v>
      </c>
      <c r="Q320">
        <f t="shared" si="354"/>
        <v>332.05</v>
      </c>
      <c r="R320">
        <f t="shared" si="355"/>
        <v>2.02</v>
      </c>
      <c r="S320">
        <f t="shared" si="356"/>
        <v>7015.15</v>
      </c>
      <c r="T320">
        <f t="shared" si="357"/>
        <v>0</v>
      </c>
      <c r="U320">
        <f t="shared" si="358"/>
        <v>36.328499999999998</v>
      </c>
      <c r="V320">
        <f t="shared" si="359"/>
        <v>0</v>
      </c>
      <c r="W320">
        <f t="shared" si="360"/>
        <v>0</v>
      </c>
      <c r="X320">
        <f t="shared" si="361"/>
        <v>6313.64</v>
      </c>
      <c r="Y320">
        <f t="shared" si="362"/>
        <v>3086.67</v>
      </c>
      <c r="AA320">
        <v>42145827</v>
      </c>
      <c r="AB320">
        <f t="shared" si="363"/>
        <v>356.649</v>
      </c>
      <c r="AC320">
        <f t="shared" si="388"/>
        <v>27.22</v>
      </c>
      <c r="AD320">
        <f>ROUND(((ET320*1.25)),6)</f>
        <v>38.524999999999999</v>
      </c>
      <c r="AE320">
        <f>ROUND(((EU320*1.25)),6)</f>
        <v>1.55</v>
      </c>
      <c r="AF320">
        <f>ROUND(((EV320*1.15)),6)</f>
        <v>290.904</v>
      </c>
      <c r="AG320">
        <f t="shared" si="365"/>
        <v>0</v>
      </c>
      <c r="AH320">
        <f>((EW320*1.15))</f>
        <v>27.945</v>
      </c>
      <c r="AI320">
        <f>((EX320*1.25))</f>
        <v>0</v>
      </c>
      <c r="AJ320">
        <f t="shared" si="366"/>
        <v>0</v>
      </c>
      <c r="AK320">
        <v>311</v>
      </c>
      <c r="AL320">
        <v>27.22</v>
      </c>
      <c r="AM320">
        <v>30.82</v>
      </c>
      <c r="AN320">
        <v>1.24</v>
      </c>
      <c r="AO320">
        <v>252.96</v>
      </c>
      <c r="AP320">
        <v>0</v>
      </c>
      <c r="AQ320">
        <v>24.3</v>
      </c>
      <c r="AR320">
        <v>0</v>
      </c>
      <c r="AS320">
        <v>0</v>
      </c>
      <c r="AT320">
        <v>90</v>
      </c>
      <c r="AU320">
        <v>44</v>
      </c>
      <c r="AV320">
        <v>1</v>
      </c>
      <c r="AW320">
        <v>1</v>
      </c>
      <c r="AZ320">
        <v>1</v>
      </c>
      <c r="BA320">
        <v>18.55</v>
      </c>
      <c r="BB320">
        <v>6.63</v>
      </c>
      <c r="BC320">
        <v>4.24</v>
      </c>
      <c r="BD320" t="s">
        <v>3</v>
      </c>
      <c r="BE320" t="s">
        <v>3</v>
      </c>
      <c r="BF320" t="s">
        <v>3</v>
      </c>
      <c r="BG320" t="s">
        <v>3</v>
      </c>
      <c r="BH320">
        <v>0</v>
      </c>
      <c r="BI320">
        <v>1</v>
      </c>
      <c r="BJ320" t="s">
        <v>504</v>
      </c>
      <c r="BM320">
        <v>96</v>
      </c>
      <c r="BN320">
        <v>7156650</v>
      </c>
      <c r="BO320" t="s">
        <v>501</v>
      </c>
      <c r="BP320">
        <v>1</v>
      </c>
      <c r="BQ320">
        <v>30</v>
      </c>
      <c r="BR320">
        <v>0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3</v>
      </c>
      <c r="BZ320">
        <v>90</v>
      </c>
      <c r="CA320">
        <v>44</v>
      </c>
      <c r="CF320">
        <v>0</v>
      </c>
      <c r="CG320">
        <v>0</v>
      </c>
      <c r="CM320">
        <v>0</v>
      </c>
      <c r="CN320" t="s">
        <v>3</v>
      </c>
      <c r="CO320">
        <v>0</v>
      </c>
      <c r="CP320">
        <f t="shared" si="367"/>
        <v>7497.24</v>
      </c>
      <c r="CQ320">
        <f t="shared" si="368"/>
        <v>115.4128</v>
      </c>
      <c r="CR320">
        <f t="shared" si="369"/>
        <v>255.42075</v>
      </c>
      <c r="CS320">
        <f t="shared" si="370"/>
        <v>1.55</v>
      </c>
      <c r="CT320">
        <f t="shared" si="371"/>
        <v>5396.2691999999997</v>
      </c>
      <c r="CU320">
        <f t="shared" si="372"/>
        <v>0</v>
      </c>
      <c r="CV320">
        <f t="shared" si="373"/>
        <v>27.945</v>
      </c>
      <c r="CW320">
        <f t="shared" si="374"/>
        <v>0</v>
      </c>
      <c r="CX320">
        <f t="shared" si="375"/>
        <v>0</v>
      </c>
      <c r="CY320">
        <f t="shared" si="376"/>
        <v>6313.6350000000002</v>
      </c>
      <c r="CZ320">
        <f t="shared" si="377"/>
        <v>3086.6659999999997</v>
      </c>
      <c r="DC320" t="s">
        <v>3</v>
      </c>
      <c r="DD320" t="s">
        <v>3</v>
      </c>
      <c r="DE320" t="s">
        <v>11</v>
      </c>
      <c r="DF320" t="s">
        <v>11</v>
      </c>
      <c r="DG320" t="s">
        <v>12</v>
      </c>
      <c r="DH320" t="s">
        <v>3</v>
      </c>
      <c r="DI320" t="s">
        <v>12</v>
      </c>
      <c r="DJ320" t="s">
        <v>11</v>
      </c>
      <c r="DK320" t="s">
        <v>3</v>
      </c>
      <c r="DL320" t="s">
        <v>3</v>
      </c>
      <c r="DM320" t="s">
        <v>3</v>
      </c>
      <c r="DN320">
        <v>104</v>
      </c>
      <c r="DO320">
        <v>79</v>
      </c>
      <c r="DP320">
        <v>1.087</v>
      </c>
      <c r="DQ320">
        <v>1.0009999999999999</v>
      </c>
      <c r="DU320">
        <v>1013</v>
      </c>
      <c r="DV320" t="s">
        <v>503</v>
      </c>
      <c r="DW320" t="s">
        <v>503</v>
      </c>
      <c r="DX320">
        <v>1</v>
      </c>
      <c r="EE320">
        <v>21987448</v>
      </c>
      <c r="EF320">
        <v>30</v>
      </c>
      <c r="EG320" t="s">
        <v>22</v>
      </c>
      <c r="EH320">
        <v>0</v>
      </c>
      <c r="EI320" t="s">
        <v>3</v>
      </c>
      <c r="EJ320">
        <v>1</v>
      </c>
      <c r="EK320">
        <v>96</v>
      </c>
      <c r="EL320" t="s">
        <v>483</v>
      </c>
      <c r="EM320" t="s">
        <v>484</v>
      </c>
      <c r="EO320" t="s">
        <v>3</v>
      </c>
      <c r="EQ320">
        <v>131072</v>
      </c>
      <c r="ER320">
        <v>311</v>
      </c>
      <c r="ES320">
        <v>27.22</v>
      </c>
      <c r="ET320">
        <v>30.82</v>
      </c>
      <c r="EU320">
        <v>1.24</v>
      </c>
      <c r="EV320">
        <v>252.96</v>
      </c>
      <c r="EW320">
        <v>24.3</v>
      </c>
      <c r="EX320">
        <v>0</v>
      </c>
      <c r="EY320">
        <v>0</v>
      </c>
      <c r="FQ320">
        <v>0</v>
      </c>
      <c r="FR320">
        <f t="shared" si="378"/>
        <v>0</v>
      </c>
      <c r="FS320">
        <v>0</v>
      </c>
      <c r="FX320">
        <v>104</v>
      </c>
      <c r="FY320">
        <v>79</v>
      </c>
      <c r="GA320" t="s">
        <v>3</v>
      </c>
      <c r="GD320">
        <v>0</v>
      </c>
      <c r="GF320">
        <v>1597894116</v>
      </c>
      <c r="GG320">
        <v>2</v>
      </c>
      <c r="GH320">
        <v>1</v>
      </c>
      <c r="GI320">
        <v>2</v>
      </c>
      <c r="GJ320">
        <v>0</v>
      </c>
      <c r="GK320">
        <f>ROUND(R320*(R12)/100,2)</f>
        <v>3.37</v>
      </c>
      <c r="GL320">
        <f t="shared" si="379"/>
        <v>0</v>
      </c>
      <c r="GM320">
        <f t="shared" si="380"/>
        <v>16900.919999999998</v>
      </c>
      <c r="GN320">
        <f t="shared" si="381"/>
        <v>16900.919999999998</v>
      </c>
      <c r="GO320">
        <f t="shared" si="382"/>
        <v>0</v>
      </c>
      <c r="GP320">
        <f t="shared" si="383"/>
        <v>0</v>
      </c>
      <c r="GR320">
        <v>0</v>
      </c>
      <c r="GS320">
        <v>0</v>
      </c>
      <c r="GT320">
        <v>0</v>
      </c>
      <c r="GU320" t="s">
        <v>3</v>
      </c>
      <c r="GV320">
        <f t="shared" si="384"/>
        <v>0</v>
      </c>
      <c r="GW320">
        <v>1</v>
      </c>
      <c r="GX320">
        <f t="shared" si="385"/>
        <v>0</v>
      </c>
      <c r="HA320">
        <v>0</v>
      </c>
      <c r="HB320">
        <v>0</v>
      </c>
      <c r="IK320">
        <v>0</v>
      </c>
    </row>
    <row r="321" spans="1:245" x14ac:dyDescent="0.2">
      <c r="A321">
        <v>18</v>
      </c>
      <c r="B321">
        <v>1</v>
      </c>
      <c r="E321" t="s">
        <v>505</v>
      </c>
      <c r="F321" t="s">
        <v>506</v>
      </c>
      <c r="G321" t="s">
        <v>507</v>
      </c>
      <c r="H321" t="s">
        <v>123</v>
      </c>
      <c r="I321">
        <f>I320*J321</f>
        <v>1.9890000000000001</v>
      </c>
      <c r="J321">
        <v>1.53</v>
      </c>
      <c r="O321">
        <f t="shared" si="352"/>
        <v>5769.75</v>
      </c>
      <c r="P321">
        <f t="shared" si="353"/>
        <v>5769.75</v>
      </c>
      <c r="Q321">
        <f t="shared" si="354"/>
        <v>0</v>
      </c>
      <c r="R321">
        <f t="shared" si="355"/>
        <v>0</v>
      </c>
      <c r="S321">
        <f t="shared" si="356"/>
        <v>0</v>
      </c>
      <c r="T321">
        <f t="shared" si="357"/>
        <v>0</v>
      </c>
      <c r="U321">
        <f t="shared" si="358"/>
        <v>0</v>
      </c>
      <c r="V321">
        <f t="shared" si="359"/>
        <v>0</v>
      </c>
      <c r="W321">
        <f t="shared" si="360"/>
        <v>0</v>
      </c>
      <c r="X321">
        <f t="shared" si="361"/>
        <v>0</v>
      </c>
      <c r="Y321">
        <f t="shared" si="362"/>
        <v>0</v>
      </c>
      <c r="AA321">
        <v>42145827</v>
      </c>
      <c r="AB321">
        <f t="shared" si="363"/>
        <v>451.14</v>
      </c>
      <c r="AC321">
        <f t="shared" si="388"/>
        <v>451.14</v>
      </c>
      <c r="AD321">
        <f>ROUND((ET321),6)</f>
        <v>0</v>
      </c>
      <c r="AE321">
        <f>ROUND((EU321),6)</f>
        <v>0</v>
      </c>
      <c r="AF321">
        <f>ROUND((EV321),6)</f>
        <v>0</v>
      </c>
      <c r="AG321">
        <f t="shared" si="365"/>
        <v>0</v>
      </c>
      <c r="AH321">
        <f>(EW321)</f>
        <v>0</v>
      </c>
      <c r="AI321">
        <f>(EX321)</f>
        <v>0</v>
      </c>
      <c r="AJ321">
        <f t="shared" si="366"/>
        <v>0</v>
      </c>
      <c r="AK321">
        <v>451.14</v>
      </c>
      <c r="AL321">
        <v>451.14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1</v>
      </c>
      <c r="AW321">
        <v>1</v>
      </c>
      <c r="AZ321">
        <v>1</v>
      </c>
      <c r="BA321">
        <v>1</v>
      </c>
      <c r="BB321">
        <v>1</v>
      </c>
      <c r="BC321">
        <v>6.43</v>
      </c>
      <c r="BD321" t="s">
        <v>3</v>
      </c>
      <c r="BE321" t="s">
        <v>3</v>
      </c>
      <c r="BF321" t="s">
        <v>3</v>
      </c>
      <c r="BG321" t="s">
        <v>3</v>
      </c>
      <c r="BH321">
        <v>3</v>
      </c>
      <c r="BI321">
        <v>1</v>
      </c>
      <c r="BJ321" t="s">
        <v>508</v>
      </c>
      <c r="BM321">
        <v>96</v>
      </c>
      <c r="BN321">
        <v>7156650</v>
      </c>
      <c r="BO321" t="s">
        <v>506</v>
      </c>
      <c r="BP321">
        <v>1</v>
      </c>
      <c r="BQ321">
        <v>30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3</v>
      </c>
      <c r="BZ321">
        <v>0</v>
      </c>
      <c r="CA321">
        <v>0</v>
      </c>
      <c r="CF321">
        <v>0</v>
      </c>
      <c r="CG321">
        <v>0</v>
      </c>
      <c r="CM321">
        <v>0</v>
      </c>
      <c r="CN321" t="s">
        <v>3</v>
      </c>
      <c r="CO321">
        <v>0</v>
      </c>
      <c r="CP321">
        <f t="shared" si="367"/>
        <v>5769.75</v>
      </c>
      <c r="CQ321">
        <f t="shared" si="368"/>
        <v>2900.8301999999999</v>
      </c>
      <c r="CR321">
        <f t="shared" si="369"/>
        <v>0</v>
      </c>
      <c r="CS321">
        <f t="shared" si="370"/>
        <v>0</v>
      </c>
      <c r="CT321">
        <f t="shared" si="371"/>
        <v>0</v>
      </c>
      <c r="CU321">
        <f t="shared" si="372"/>
        <v>0</v>
      </c>
      <c r="CV321">
        <f t="shared" si="373"/>
        <v>0</v>
      </c>
      <c r="CW321">
        <f t="shared" si="374"/>
        <v>0</v>
      </c>
      <c r="CX321">
        <f t="shared" si="375"/>
        <v>0</v>
      </c>
      <c r="CY321">
        <f t="shared" si="376"/>
        <v>0</v>
      </c>
      <c r="CZ321">
        <f t="shared" si="377"/>
        <v>0</v>
      </c>
      <c r="DC321" t="s">
        <v>3</v>
      </c>
      <c r="DD321" t="s">
        <v>3</v>
      </c>
      <c r="DE321" t="s">
        <v>3</v>
      </c>
      <c r="DF321" t="s">
        <v>3</v>
      </c>
      <c r="DG321" t="s">
        <v>3</v>
      </c>
      <c r="DH321" t="s">
        <v>3</v>
      </c>
      <c r="DI321" t="s">
        <v>3</v>
      </c>
      <c r="DJ321" t="s">
        <v>3</v>
      </c>
      <c r="DK321" t="s">
        <v>3</v>
      </c>
      <c r="DL321" t="s">
        <v>3</v>
      </c>
      <c r="DM321" t="s">
        <v>3</v>
      </c>
      <c r="DN321">
        <v>104</v>
      </c>
      <c r="DO321">
        <v>79</v>
      </c>
      <c r="DP321">
        <v>1.087</v>
      </c>
      <c r="DQ321">
        <v>1.0009999999999999</v>
      </c>
      <c r="DU321">
        <v>1007</v>
      </c>
      <c r="DV321" t="s">
        <v>123</v>
      </c>
      <c r="DW321" t="s">
        <v>123</v>
      </c>
      <c r="DX321">
        <v>1</v>
      </c>
      <c r="EE321">
        <v>21987448</v>
      </c>
      <c r="EF321">
        <v>30</v>
      </c>
      <c r="EG321" t="s">
        <v>22</v>
      </c>
      <c r="EH321">
        <v>0</v>
      </c>
      <c r="EI321" t="s">
        <v>3</v>
      </c>
      <c r="EJ321">
        <v>1</v>
      </c>
      <c r="EK321">
        <v>96</v>
      </c>
      <c r="EL321" t="s">
        <v>483</v>
      </c>
      <c r="EM321" t="s">
        <v>484</v>
      </c>
      <c r="EO321" t="s">
        <v>3</v>
      </c>
      <c r="EQ321">
        <v>0</v>
      </c>
      <c r="ER321">
        <v>451.14</v>
      </c>
      <c r="ES321">
        <v>451.14</v>
      </c>
      <c r="ET321">
        <v>0</v>
      </c>
      <c r="EU321">
        <v>0</v>
      </c>
      <c r="EV321">
        <v>0</v>
      </c>
      <c r="EW321">
        <v>0</v>
      </c>
      <c r="EX321">
        <v>0</v>
      </c>
      <c r="FQ321">
        <v>0</v>
      </c>
      <c r="FR321">
        <f t="shared" si="378"/>
        <v>0</v>
      </c>
      <c r="FS321">
        <v>0</v>
      </c>
      <c r="FX321">
        <v>104</v>
      </c>
      <c r="FY321">
        <v>79</v>
      </c>
      <c r="GA321" t="s">
        <v>3</v>
      </c>
      <c r="GD321">
        <v>0</v>
      </c>
      <c r="GF321">
        <v>-718781615</v>
      </c>
      <c r="GG321">
        <v>2</v>
      </c>
      <c r="GH321">
        <v>1</v>
      </c>
      <c r="GI321">
        <v>2</v>
      </c>
      <c r="GJ321">
        <v>0</v>
      </c>
      <c r="GK321">
        <f>ROUND(R321*(R12)/100,2)</f>
        <v>0</v>
      </c>
      <c r="GL321">
        <f t="shared" si="379"/>
        <v>0</v>
      </c>
      <c r="GM321">
        <f t="shared" si="380"/>
        <v>5769.75</v>
      </c>
      <c r="GN321">
        <f t="shared" si="381"/>
        <v>5769.75</v>
      </c>
      <c r="GO321">
        <f t="shared" si="382"/>
        <v>0</v>
      </c>
      <c r="GP321">
        <f t="shared" si="383"/>
        <v>0</v>
      </c>
      <c r="GR321">
        <v>0</v>
      </c>
      <c r="GS321">
        <v>0</v>
      </c>
      <c r="GT321">
        <v>0</v>
      </c>
      <c r="GU321" t="s">
        <v>3</v>
      </c>
      <c r="GV321">
        <f t="shared" si="384"/>
        <v>0</v>
      </c>
      <c r="GW321">
        <v>1</v>
      </c>
      <c r="GX321">
        <f t="shared" si="385"/>
        <v>0</v>
      </c>
      <c r="HA321">
        <v>0</v>
      </c>
      <c r="HB321">
        <v>0</v>
      </c>
      <c r="IK321">
        <v>0</v>
      </c>
    </row>
    <row r="322" spans="1:245" x14ac:dyDescent="0.2">
      <c r="A322">
        <v>17</v>
      </c>
      <c r="B322">
        <v>1</v>
      </c>
      <c r="E322" t="s">
        <v>509</v>
      </c>
      <c r="F322" t="s">
        <v>510</v>
      </c>
      <c r="G322" t="s">
        <v>511</v>
      </c>
      <c r="H322" t="s">
        <v>503</v>
      </c>
      <c r="I322">
        <v>1.3</v>
      </c>
      <c r="J322">
        <v>0</v>
      </c>
      <c r="O322">
        <f t="shared" si="352"/>
        <v>892.98</v>
      </c>
      <c r="P322">
        <f t="shared" si="353"/>
        <v>0</v>
      </c>
      <c r="Q322">
        <f t="shared" si="354"/>
        <v>0</v>
      </c>
      <c r="R322">
        <f t="shared" si="355"/>
        <v>0</v>
      </c>
      <c r="S322">
        <f t="shared" si="356"/>
        <v>892.98</v>
      </c>
      <c r="T322">
        <f t="shared" si="357"/>
        <v>0</v>
      </c>
      <c r="U322">
        <f t="shared" si="358"/>
        <v>4.7092499999999999</v>
      </c>
      <c r="V322">
        <f t="shared" si="359"/>
        <v>0</v>
      </c>
      <c r="W322">
        <f t="shared" si="360"/>
        <v>0</v>
      </c>
      <c r="X322">
        <f t="shared" si="361"/>
        <v>803.68</v>
      </c>
      <c r="Y322">
        <f t="shared" si="362"/>
        <v>392.91</v>
      </c>
      <c r="AA322">
        <v>42145827</v>
      </c>
      <c r="AB322">
        <f t="shared" si="363"/>
        <v>37.03</v>
      </c>
      <c r="AC322">
        <f>ROUND(((ES322*35)),6)</f>
        <v>0</v>
      </c>
      <c r="AD322">
        <f>ROUND((((ET322*1.25)*35)),6)</f>
        <v>0</v>
      </c>
      <c r="AE322">
        <f>ROUND((((EU322*1.25)*35)),6)</f>
        <v>0</v>
      </c>
      <c r="AF322">
        <f>ROUND((((EV322*1.15)*35)),6)</f>
        <v>37.03</v>
      </c>
      <c r="AG322">
        <f t="shared" si="365"/>
        <v>0</v>
      </c>
      <c r="AH322">
        <f>(((EW322*1.15)*35))</f>
        <v>3.6224999999999996</v>
      </c>
      <c r="AI322">
        <f>(((EX322*1.25)*35))</f>
        <v>0</v>
      </c>
      <c r="AJ322">
        <f t="shared" si="366"/>
        <v>0</v>
      </c>
      <c r="AK322">
        <v>0.92</v>
      </c>
      <c r="AL322">
        <v>0</v>
      </c>
      <c r="AM322">
        <v>0</v>
      </c>
      <c r="AN322">
        <v>0</v>
      </c>
      <c r="AO322">
        <v>0.92</v>
      </c>
      <c r="AP322">
        <v>0</v>
      </c>
      <c r="AQ322">
        <v>0.09</v>
      </c>
      <c r="AR322">
        <v>0</v>
      </c>
      <c r="AS322">
        <v>0</v>
      </c>
      <c r="AT322">
        <v>90</v>
      </c>
      <c r="AU322">
        <v>44</v>
      </c>
      <c r="AV322">
        <v>1</v>
      </c>
      <c r="AW322">
        <v>1</v>
      </c>
      <c r="AZ322">
        <v>1</v>
      </c>
      <c r="BA322">
        <v>18.55</v>
      </c>
      <c r="BB322">
        <v>1</v>
      </c>
      <c r="BC322">
        <v>1</v>
      </c>
      <c r="BD322" t="s">
        <v>3</v>
      </c>
      <c r="BE322" t="s">
        <v>3</v>
      </c>
      <c r="BF322" t="s">
        <v>3</v>
      </c>
      <c r="BG322" t="s">
        <v>3</v>
      </c>
      <c r="BH322">
        <v>0</v>
      </c>
      <c r="BI322">
        <v>1</v>
      </c>
      <c r="BJ322" t="s">
        <v>512</v>
      </c>
      <c r="BM322">
        <v>96</v>
      </c>
      <c r="BN322">
        <v>7156650</v>
      </c>
      <c r="BO322" t="s">
        <v>510</v>
      </c>
      <c r="BP322">
        <v>1</v>
      </c>
      <c r="BQ322">
        <v>30</v>
      </c>
      <c r="BR322">
        <v>0</v>
      </c>
      <c r="BS322">
        <v>1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3</v>
      </c>
      <c r="BZ322">
        <v>90</v>
      </c>
      <c r="CA322">
        <v>44</v>
      </c>
      <c r="CF322">
        <v>0</v>
      </c>
      <c r="CG322">
        <v>0</v>
      </c>
      <c r="CM322">
        <v>0</v>
      </c>
      <c r="CN322" t="s">
        <v>3</v>
      </c>
      <c r="CO322">
        <v>0</v>
      </c>
      <c r="CP322">
        <f t="shared" si="367"/>
        <v>892.98</v>
      </c>
      <c r="CQ322">
        <f t="shared" si="368"/>
        <v>0</v>
      </c>
      <c r="CR322">
        <f t="shared" si="369"/>
        <v>0</v>
      </c>
      <c r="CS322">
        <f t="shared" si="370"/>
        <v>0</v>
      </c>
      <c r="CT322">
        <f t="shared" si="371"/>
        <v>686.90650000000005</v>
      </c>
      <c r="CU322">
        <f t="shared" si="372"/>
        <v>0</v>
      </c>
      <c r="CV322">
        <f t="shared" si="373"/>
        <v>3.6224999999999996</v>
      </c>
      <c r="CW322">
        <f t="shared" si="374"/>
        <v>0</v>
      </c>
      <c r="CX322">
        <f t="shared" si="375"/>
        <v>0</v>
      </c>
      <c r="CY322">
        <f t="shared" si="376"/>
        <v>803.68200000000002</v>
      </c>
      <c r="CZ322">
        <f t="shared" si="377"/>
        <v>392.91120000000001</v>
      </c>
      <c r="DC322" t="s">
        <v>3</v>
      </c>
      <c r="DD322" t="s">
        <v>513</v>
      </c>
      <c r="DE322" t="s">
        <v>514</v>
      </c>
      <c r="DF322" t="s">
        <v>514</v>
      </c>
      <c r="DG322" t="s">
        <v>515</v>
      </c>
      <c r="DH322" t="s">
        <v>3</v>
      </c>
      <c r="DI322" t="s">
        <v>515</v>
      </c>
      <c r="DJ322" t="s">
        <v>514</v>
      </c>
      <c r="DK322" t="s">
        <v>3</v>
      </c>
      <c r="DL322" t="s">
        <v>3</v>
      </c>
      <c r="DM322" t="s">
        <v>3</v>
      </c>
      <c r="DN322">
        <v>104</v>
      </c>
      <c r="DO322">
        <v>79</v>
      </c>
      <c r="DP322">
        <v>1.087</v>
      </c>
      <c r="DQ322">
        <v>1.0009999999999999</v>
      </c>
      <c r="DU322">
        <v>1013</v>
      </c>
      <c r="DV322" t="s">
        <v>503</v>
      </c>
      <c r="DW322" t="s">
        <v>503</v>
      </c>
      <c r="DX322">
        <v>1</v>
      </c>
      <c r="EE322">
        <v>21987448</v>
      </c>
      <c r="EF322">
        <v>30</v>
      </c>
      <c r="EG322" t="s">
        <v>22</v>
      </c>
      <c r="EH322">
        <v>0</v>
      </c>
      <c r="EI322" t="s">
        <v>3</v>
      </c>
      <c r="EJ322">
        <v>1</v>
      </c>
      <c r="EK322">
        <v>96</v>
      </c>
      <c r="EL322" t="s">
        <v>483</v>
      </c>
      <c r="EM322" t="s">
        <v>484</v>
      </c>
      <c r="EO322" t="s">
        <v>3</v>
      </c>
      <c r="EQ322">
        <v>131072</v>
      </c>
      <c r="ER322">
        <v>0.92</v>
      </c>
      <c r="ES322">
        <v>0</v>
      </c>
      <c r="ET322">
        <v>0</v>
      </c>
      <c r="EU322">
        <v>0</v>
      </c>
      <c r="EV322">
        <v>0.92</v>
      </c>
      <c r="EW322">
        <v>0.09</v>
      </c>
      <c r="EX322">
        <v>0</v>
      </c>
      <c r="EY322">
        <v>0</v>
      </c>
      <c r="FQ322">
        <v>0</v>
      </c>
      <c r="FR322">
        <f t="shared" si="378"/>
        <v>0</v>
      </c>
      <c r="FS322">
        <v>0</v>
      </c>
      <c r="FX322">
        <v>104</v>
      </c>
      <c r="FY322">
        <v>79</v>
      </c>
      <c r="GA322" t="s">
        <v>3</v>
      </c>
      <c r="GD322">
        <v>0</v>
      </c>
      <c r="GF322">
        <v>1480634615</v>
      </c>
      <c r="GG322">
        <v>2</v>
      </c>
      <c r="GH322">
        <v>1</v>
      </c>
      <c r="GI322">
        <v>2</v>
      </c>
      <c r="GJ322">
        <v>0</v>
      </c>
      <c r="GK322">
        <f>ROUND(R322*(R12)/100,2)</f>
        <v>0</v>
      </c>
      <c r="GL322">
        <f t="shared" si="379"/>
        <v>0</v>
      </c>
      <c r="GM322">
        <f t="shared" si="380"/>
        <v>2089.5700000000002</v>
      </c>
      <c r="GN322">
        <f t="shared" si="381"/>
        <v>2089.5700000000002</v>
      </c>
      <c r="GO322">
        <f t="shared" si="382"/>
        <v>0</v>
      </c>
      <c r="GP322">
        <f t="shared" si="383"/>
        <v>0</v>
      </c>
      <c r="GR322">
        <v>0</v>
      </c>
      <c r="GS322">
        <v>0</v>
      </c>
      <c r="GT322">
        <v>0</v>
      </c>
      <c r="GU322" t="s">
        <v>3</v>
      </c>
      <c r="GV322">
        <f t="shared" si="384"/>
        <v>0</v>
      </c>
      <c r="GW322">
        <v>1</v>
      </c>
      <c r="GX322">
        <f t="shared" si="385"/>
        <v>0</v>
      </c>
      <c r="HA322">
        <v>0</v>
      </c>
      <c r="HB322">
        <v>0</v>
      </c>
      <c r="IK322">
        <v>0</v>
      </c>
    </row>
    <row r="323" spans="1:245" x14ac:dyDescent="0.2">
      <c r="A323">
        <v>18</v>
      </c>
      <c r="B323">
        <v>1</v>
      </c>
      <c r="E323" t="s">
        <v>516</v>
      </c>
      <c r="F323" t="s">
        <v>506</v>
      </c>
      <c r="G323" t="s">
        <v>507</v>
      </c>
      <c r="H323" t="s">
        <v>123</v>
      </c>
      <c r="I323">
        <f>I322*J323</f>
        <v>4.641</v>
      </c>
      <c r="J323">
        <v>3.57</v>
      </c>
      <c r="O323">
        <f t="shared" si="352"/>
        <v>13462.75</v>
      </c>
      <c r="P323">
        <f t="shared" si="353"/>
        <v>13462.75</v>
      </c>
      <c r="Q323">
        <f t="shared" si="354"/>
        <v>0</v>
      </c>
      <c r="R323">
        <f t="shared" si="355"/>
        <v>0</v>
      </c>
      <c r="S323">
        <f t="shared" si="356"/>
        <v>0</v>
      </c>
      <c r="T323">
        <f t="shared" si="357"/>
        <v>0</v>
      </c>
      <c r="U323">
        <f t="shared" si="358"/>
        <v>0</v>
      </c>
      <c r="V323">
        <f t="shared" si="359"/>
        <v>0</v>
      </c>
      <c r="W323">
        <f t="shared" si="360"/>
        <v>0</v>
      </c>
      <c r="X323">
        <f t="shared" si="361"/>
        <v>0</v>
      </c>
      <c r="Y323">
        <f t="shared" si="362"/>
        <v>0</v>
      </c>
      <c r="AA323">
        <v>42145827</v>
      </c>
      <c r="AB323">
        <f t="shared" si="363"/>
        <v>451.14</v>
      </c>
      <c r="AC323">
        <f>ROUND((ES323),6)</f>
        <v>451.14</v>
      </c>
      <c r="AD323">
        <f>ROUND((ET323),6)</f>
        <v>0</v>
      </c>
      <c r="AE323">
        <f>ROUND((EU323),6)</f>
        <v>0</v>
      </c>
      <c r="AF323">
        <f>ROUND((EV323),6)</f>
        <v>0</v>
      </c>
      <c r="AG323">
        <f t="shared" si="365"/>
        <v>0</v>
      </c>
      <c r="AH323">
        <f>(EW323)</f>
        <v>0</v>
      </c>
      <c r="AI323">
        <f>(EX323)</f>
        <v>0</v>
      </c>
      <c r="AJ323">
        <f t="shared" si="366"/>
        <v>0</v>
      </c>
      <c r="AK323">
        <v>451.14</v>
      </c>
      <c r="AL323">
        <v>451.14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1</v>
      </c>
      <c r="AW323">
        <v>1</v>
      </c>
      <c r="AZ323">
        <v>1</v>
      </c>
      <c r="BA323">
        <v>1</v>
      </c>
      <c r="BB323">
        <v>1</v>
      </c>
      <c r="BC323">
        <v>6.43</v>
      </c>
      <c r="BD323" t="s">
        <v>3</v>
      </c>
      <c r="BE323" t="s">
        <v>3</v>
      </c>
      <c r="BF323" t="s">
        <v>3</v>
      </c>
      <c r="BG323" t="s">
        <v>3</v>
      </c>
      <c r="BH323">
        <v>3</v>
      </c>
      <c r="BI323">
        <v>1</v>
      </c>
      <c r="BJ323" t="s">
        <v>508</v>
      </c>
      <c r="BM323">
        <v>96</v>
      </c>
      <c r="BN323">
        <v>7156650</v>
      </c>
      <c r="BO323" t="s">
        <v>506</v>
      </c>
      <c r="BP323">
        <v>1</v>
      </c>
      <c r="BQ323">
        <v>30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3</v>
      </c>
      <c r="BZ323">
        <v>0</v>
      </c>
      <c r="CA323">
        <v>0</v>
      </c>
      <c r="CF323">
        <v>0</v>
      </c>
      <c r="CG323">
        <v>0</v>
      </c>
      <c r="CM323">
        <v>0</v>
      </c>
      <c r="CN323" t="s">
        <v>3</v>
      </c>
      <c r="CO323">
        <v>0</v>
      </c>
      <c r="CP323">
        <f t="shared" si="367"/>
        <v>13462.75</v>
      </c>
      <c r="CQ323">
        <f t="shared" si="368"/>
        <v>2900.8301999999999</v>
      </c>
      <c r="CR323">
        <f t="shared" si="369"/>
        <v>0</v>
      </c>
      <c r="CS323">
        <f t="shared" si="370"/>
        <v>0</v>
      </c>
      <c r="CT323">
        <f t="shared" si="371"/>
        <v>0</v>
      </c>
      <c r="CU323">
        <f t="shared" si="372"/>
        <v>0</v>
      </c>
      <c r="CV323">
        <f t="shared" si="373"/>
        <v>0</v>
      </c>
      <c r="CW323">
        <f t="shared" si="374"/>
        <v>0</v>
      </c>
      <c r="CX323">
        <f t="shared" si="375"/>
        <v>0</v>
      </c>
      <c r="CY323">
        <f t="shared" si="376"/>
        <v>0</v>
      </c>
      <c r="CZ323">
        <f t="shared" si="377"/>
        <v>0</v>
      </c>
      <c r="DC323" t="s">
        <v>3</v>
      </c>
      <c r="DD323" t="s">
        <v>3</v>
      </c>
      <c r="DE323" t="s">
        <v>3</v>
      </c>
      <c r="DF323" t="s">
        <v>3</v>
      </c>
      <c r="DG323" t="s">
        <v>3</v>
      </c>
      <c r="DH323" t="s">
        <v>3</v>
      </c>
      <c r="DI323" t="s">
        <v>3</v>
      </c>
      <c r="DJ323" t="s">
        <v>3</v>
      </c>
      <c r="DK323" t="s">
        <v>3</v>
      </c>
      <c r="DL323" t="s">
        <v>3</v>
      </c>
      <c r="DM323" t="s">
        <v>3</v>
      </c>
      <c r="DN323">
        <v>104</v>
      </c>
      <c r="DO323">
        <v>79</v>
      </c>
      <c r="DP323">
        <v>1.087</v>
      </c>
      <c r="DQ323">
        <v>1.0009999999999999</v>
      </c>
      <c r="DU323">
        <v>1007</v>
      </c>
      <c r="DV323" t="s">
        <v>123</v>
      </c>
      <c r="DW323" t="s">
        <v>123</v>
      </c>
      <c r="DX323">
        <v>1</v>
      </c>
      <c r="EE323">
        <v>21987448</v>
      </c>
      <c r="EF323">
        <v>30</v>
      </c>
      <c r="EG323" t="s">
        <v>22</v>
      </c>
      <c r="EH323">
        <v>0</v>
      </c>
      <c r="EI323" t="s">
        <v>3</v>
      </c>
      <c r="EJ323">
        <v>1</v>
      </c>
      <c r="EK323">
        <v>96</v>
      </c>
      <c r="EL323" t="s">
        <v>483</v>
      </c>
      <c r="EM323" t="s">
        <v>484</v>
      </c>
      <c r="EO323" t="s">
        <v>3</v>
      </c>
      <c r="EQ323">
        <v>0</v>
      </c>
      <c r="ER323">
        <v>451.14</v>
      </c>
      <c r="ES323">
        <v>451.14</v>
      </c>
      <c r="ET323">
        <v>0</v>
      </c>
      <c r="EU323">
        <v>0</v>
      </c>
      <c r="EV323">
        <v>0</v>
      </c>
      <c r="EW323">
        <v>0</v>
      </c>
      <c r="EX323">
        <v>0</v>
      </c>
      <c r="FQ323">
        <v>0</v>
      </c>
      <c r="FR323">
        <f t="shared" si="378"/>
        <v>0</v>
      </c>
      <c r="FS323">
        <v>0</v>
      </c>
      <c r="FX323">
        <v>104</v>
      </c>
      <c r="FY323">
        <v>79</v>
      </c>
      <c r="GA323" t="s">
        <v>3</v>
      </c>
      <c r="GD323">
        <v>0</v>
      </c>
      <c r="GF323">
        <v>-718781615</v>
      </c>
      <c r="GG323">
        <v>2</v>
      </c>
      <c r="GH323">
        <v>1</v>
      </c>
      <c r="GI323">
        <v>2</v>
      </c>
      <c r="GJ323">
        <v>0</v>
      </c>
      <c r="GK323">
        <f>ROUND(R323*(R12)/100,2)</f>
        <v>0</v>
      </c>
      <c r="GL323">
        <f t="shared" si="379"/>
        <v>0</v>
      </c>
      <c r="GM323">
        <f t="shared" si="380"/>
        <v>13462.75</v>
      </c>
      <c r="GN323">
        <f t="shared" si="381"/>
        <v>13462.75</v>
      </c>
      <c r="GO323">
        <f t="shared" si="382"/>
        <v>0</v>
      </c>
      <c r="GP323">
        <f t="shared" si="383"/>
        <v>0</v>
      </c>
      <c r="GR323">
        <v>0</v>
      </c>
      <c r="GS323">
        <v>0</v>
      </c>
      <c r="GT323">
        <v>0</v>
      </c>
      <c r="GU323" t="s">
        <v>3</v>
      </c>
      <c r="GV323">
        <f t="shared" si="384"/>
        <v>0</v>
      </c>
      <c r="GW323">
        <v>1</v>
      </c>
      <c r="GX323">
        <f t="shared" si="385"/>
        <v>0</v>
      </c>
      <c r="HA323">
        <v>0</v>
      </c>
      <c r="HB323">
        <v>0</v>
      </c>
      <c r="IK323">
        <v>0</v>
      </c>
    </row>
    <row r="324" spans="1:245" x14ac:dyDescent="0.2">
      <c r="A324">
        <v>17</v>
      </c>
      <c r="B324">
        <v>1</v>
      </c>
      <c r="E324" t="s">
        <v>517</v>
      </c>
      <c r="F324" t="s">
        <v>254</v>
      </c>
      <c r="G324" t="s">
        <v>255</v>
      </c>
      <c r="H324" t="s">
        <v>256</v>
      </c>
      <c r="I324">
        <v>0.35099999999999998</v>
      </c>
      <c r="J324">
        <v>0</v>
      </c>
      <c r="O324">
        <f t="shared" si="352"/>
        <v>1605.55</v>
      </c>
      <c r="P324">
        <f t="shared" si="353"/>
        <v>489.83</v>
      </c>
      <c r="Q324">
        <f t="shared" si="354"/>
        <v>107.28</v>
      </c>
      <c r="R324">
        <f t="shared" si="355"/>
        <v>3.23</v>
      </c>
      <c r="S324">
        <f t="shared" si="356"/>
        <v>1008.44</v>
      </c>
      <c r="T324">
        <f t="shared" si="357"/>
        <v>0</v>
      </c>
      <c r="U324">
        <f t="shared" si="358"/>
        <v>4.6823399999999991</v>
      </c>
      <c r="V324">
        <f t="shared" si="359"/>
        <v>0</v>
      </c>
      <c r="W324">
        <f t="shared" si="360"/>
        <v>0</v>
      </c>
      <c r="X324">
        <f t="shared" si="361"/>
        <v>726.08</v>
      </c>
      <c r="Y324">
        <f t="shared" si="362"/>
        <v>443.71</v>
      </c>
      <c r="AA324">
        <v>42145827</v>
      </c>
      <c r="AB324">
        <f t="shared" si="363"/>
        <v>452.142</v>
      </c>
      <c r="AC324">
        <f t="shared" ref="AC324:AC330" si="389">ROUND((ES324),6)</f>
        <v>258.91000000000003</v>
      </c>
      <c r="AD324">
        <f>ROUND(((ET324*1.25)),6)</f>
        <v>38.35</v>
      </c>
      <c r="AE324">
        <f>ROUND(((EU324*1.25)),6)</f>
        <v>9.2125000000000004</v>
      </c>
      <c r="AF324">
        <f>ROUND(((EV324*1.15)),6)</f>
        <v>154.88200000000001</v>
      </c>
      <c r="AG324">
        <f t="shared" si="365"/>
        <v>0</v>
      </c>
      <c r="AH324">
        <f>((EW324*1.15))</f>
        <v>13.339999999999998</v>
      </c>
      <c r="AI324">
        <f>((EX324*1.25))</f>
        <v>0</v>
      </c>
      <c r="AJ324">
        <f t="shared" si="366"/>
        <v>0</v>
      </c>
      <c r="AK324">
        <v>424.27</v>
      </c>
      <c r="AL324">
        <v>258.91000000000003</v>
      </c>
      <c r="AM324">
        <v>30.68</v>
      </c>
      <c r="AN324">
        <v>7.37</v>
      </c>
      <c r="AO324">
        <v>134.68</v>
      </c>
      <c r="AP324">
        <v>0</v>
      </c>
      <c r="AQ324">
        <v>11.6</v>
      </c>
      <c r="AR324">
        <v>0</v>
      </c>
      <c r="AS324">
        <v>0</v>
      </c>
      <c r="AT324">
        <v>72</v>
      </c>
      <c r="AU324">
        <v>44</v>
      </c>
      <c r="AV324">
        <v>1</v>
      </c>
      <c r="AW324">
        <v>1</v>
      </c>
      <c r="AZ324">
        <v>1</v>
      </c>
      <c r="BA324">
        <v>18.55</v>
      </c>
      <c r="BB324">
        <v>7.97</v>
      </c>
      <c r="BC324">
        <v>5.39</v>
      </c>
      <c r="BD324" t="s">
        <v>3</v>
      </c>
      <c r="BE324" t="s">
        <v>3</v>
      </c>
      <c r="BF324" t="s">
        <v>3</v>
      </c>
      <c r="BG324" t="s">
        <v>3</v>
      </c>
      <c r="BH324">
        <v>0</v>
      </c>
      <c r="BI324">
        <v>1</v>
      </c>
      <c r="BJ324" t="s">
        <v>257</v>
      </c>
      <c r="BM324">
        <v>47</v>
      </c>
      <c r="BN324">
        <v>7156650</v>
      </c>
      <c r="BO324" t="s">
        <v>254</v>
      </c>
      <c r="BP324">
        <v>1</v>
      </c>
      <c r="BQ324">
        <v>30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3</v>
      </c>
      <c r="BZ324">
        <v>72</v>
      </c>
      <c r="CA324">
        <v>44</v>
      </c>
      <c r="CF324">
        <v>0</v>
      </c>
      <c r="CG324">
        <v>0</v>
      </c>
      <c r="CM324">
        <v>0</v>
      </c>
      <c r="CN324" t="s">
        <v>3</v>
      </c>
      <c r="CO324">
        <v>0</v>
      </c>
      <c r="CP324">
        <f t="shared" si="367"/>
        <v>1605.5500000000002</v>
      </c>
      <c r="CQ324">
        <f t="shared" si="368"/>
        <v>1395.5249000000001</v>
      </c>
      <c r="CR324">
        <f t="shared" si="369"/>
        <v>305.64949999999999</v>
      </c>
      <c r="CS324">
        <f t="shared" si="370"/>
        <v>9.2125000000000004</v>
      </c>
      <c r="CT324">
        <f t="shared" si="371"/>
        <v>2873.0611000000004</v>
      </c>
      <c r="CU324">
        <f t="shared" si="372"/>
        <v>0</v>
      </c>
      <c r="CV324">
        <f t="shared" si="373"/>
        <v>13.339999999999998</v>
      </c>
      <c r="CW324">
        <f t="shared" si="374"/>
        <v>0</v>
      </c>
      <c r="CX324">
        <f t="shared" si="375"/>
        <v>0</v>
      </c>
      <c r="CY324">
        <f t="shared" si="376"/>
        <v>726.07680000000005</v>
      </c>
      <c r="CZ324">
        <f t="shared" si="377"/>
        <v>443.71360000000004</v>
      </c>
      <c r="DC324" t="s">
        <v>3</v>
      </c>
      <c r="DD324" t="s">
        <v>3</v>
      </c>
      <c r="DE324" t="s">
        <v>11</v>
      </c>
      <c r="DF324" t="s">
        <v>11</v>
      </c>
      <c r="DG324" t="s">
        <v>12</v>
      </c>
      <c r="DH324" t="s">
        <v>3</v>
      </c>
      <c r="DI324" t="s">
        <v>12</v>
      </c>
      <c r="DJ324" t="s">
        <v>11</v>
      </c>
      <c r="DK324" t="s">
        <v>3</v>
      </c>
      <c r="DL324" t="s">
        <v>3</v>
      </c>
      <c r="DM324" t="s">
        <v>3</v>
      </c>
      <c r="DN324">
        <v>85</v>
      </c>
      <c r="DO324">
        <v>70</v>
      </c>
      <c r="DP324">
        <v>1.0469999999999999</v>
      </c>
      <c r="DQ324">
        <v>1.022</v>
      </c>
      <c r="DU324">
        <v>1013</v>
      </c>
      <c r="DV324" t="s">
        <v>256</v>
      </c>
      <c r="DW324" t="s">
        <v>256</v>
      </c>
      <c r="DX324">
        <v>1</v>
      </c>
      <c r="EE324">
        <v>21987399</v>
      </c>
      <c r="EF324">
        <v>30</v>
      </c>
      <c r="EG324" t="s">
        <v>22</v>
      </c>
      <c r="EH324">
        <v>0</v>
      </c>
      <c r="EI324" t="s">
        <v>3</v>
      </c>
      <c r="EJ324">
        <v>1</v>
      </c>
      <c r="EK324">
        <v>47</v>
      </c>
      <c r="EL324" t="s">
        <v>258</v>
      </c>
      <c r="EM324" t="s">
        <v>259</v>
      </c>
      <c r="EO324" t="s">
        <v>3</v>
      </c>
      <c r="EQ324">
        <v>131072</v>
      </c>
      <c r="ER324">
        <v>424.27</v>
      </c>
      <c r="ES324">
        <v>258.91000000000003</v>
      </c>
      <c r="ET324">
        <v>30.68</v>
      </c>
      <c r="EU324">
        <v>7.37</v>
      </c>
      <c r="EV324">
        <v>134.68</v>
      </c>
      <c r="EW324">
        <v>11.6</v>
      </c>
      <c r="EX324">
        <v>0</v>
      </c>
      <c r="EY324">
        <v>0</v>
      </c>
      <c r="FQ324">
        <v>0</v>
      </c>
      <c r="FR324">
        <f t="shared" si="378"/>
        <v>0</v>
      </c>
      <c r="FS324">
        <v>0</v>
      </c>
      <c r="FX324">
        <v>85</v>
      </c>
      <c r="FY324">
        <v>70</v>
      </c>
      <c r="GA324" t="s">
        <v>3</v>
      </c>
      <c r="GD324">
        <v>0</v>
      </c>
      <c r="GF324">
        <v>-1602621314</v>
      </c>
      <c r="GG324">
        <v>2</v>
      </c>
      <c r="GH324">
        <v>1</v>
      </c>
      <c r="GI324">
        <v>2</v>
      </c>
      <c r="GJ324">
        <v>0</v>
      </c>
      <c r="GK324">
        <f>ROUND(R324*(R12)/100,2)</f>
        <v>5.39</v>
      </c>
      <c r="GL324">
        <f t="shared" si="379"/>
        <v>0</v>
      </c>
      <c r="GM324">
        <f t="shared" si="380"/>
        <v>2780.73</v>
      </c>
      <c r="GN324">
        <f t="shared" si="381"/>
        <v>2780.73</v>
      </c>
      <c r="GO324">
        <f t="shared" si="382"/>
        <v>0</v>
      </c>
      <c r="GP324">
        <f t="shared" si="383"/>
        <v>0</v>
      </c>
      <c r="GR324">
        <v>0</v>
      </c>
      <c r="GS324">
        <v>0</v>
      </c>
      <c r="GT324">
        <v>0</v>
      </c>
      <c r="GU324" t="s">
        <v>3</v>
      </c>
      <c r="GV324">
        <f t="shared" si="384"/>
        <v>0</v>
      </c>
      <c r="GW324">
        <v>1</v>
      </c>
      <c r="GX324">
        <f t="shared" si="385"/>
        <v>0</v>
      </c>
      <c r="HA324">
        <v>0</v>
      </c>
      <c r="HB324">
        <v>0</v>
      </c>
      <c r="IK324">
        <v>0</v>
      </c>
    </row>
    <row r="325" spans="1:245" x14ac:dyDescent="0.2">
      <c r="A325">
        <v>18</v>
      </c>
      <c r="B325">
        <v>1</v>
      </c>
      <c r="E325" t="s">
        <v>518</v>
      </c>
      <c r="F325" t="s">
        <v>261</v>
      </c>
      <c r="G325" t="s">
        <v>262</v>
      </c>
      <c r="H325" t="s">
        <v>39</v>
      </c>
      <c r="I325">
        <f>I324*J325</f>
        <v>0.35099999999999998</v>
      </c>
      <c r="J325">
        <v>1</v>
      </c>
      <c r="O325">
        <f t="shared" si="352"/>
        <v>10727.7</v>
      </c>
      <c r="P325">
        <f t="shared" si="353"/>
        <v>10727.7</v>
      </c>
      <c r="Q325">
        <f t="shared" si="354"/>
        <v>0</v>
      </c>
      <c r="R325">
        <f t="shared" si="355"/>
        <v>0</v>
      </c>
      <c r="S325">
        <f t="shared" si="356"/>
        <v>0</v>
      </c>
      <c r="T325">
        <f t="shared" si="357"/>
        <v>0</v>
      </c>
      <c r="U325">
        <f t="shared" si="358"/>
        <v>0</v>
      </c>
      <c r="V325">
        <f t="shared" si="359"/>
        <v>0</v>
      </c>
      <c r="W325">
        <f t="shared" si="360"/>
        <v>0</v>
      </c>
      <c r="X325">
        <f t="shared" si="361"/>
        <v>0</v>
      </c>
      <c r="Y325">
        <f t="shared" si="362"/>
        <v>0</v>
      </c>
      <c r="AA325">
        <v>42145827</v>
      </c>
      <c r="AB325">
        <f t="shared" si="363"/>
        <v>9733.52</v>
      </c>
      <c r="AC325">
        <f t="shared" si="389"/>
        <v>9733.52</v>
      </c>
      <c r="AD325">
        <f>ROUND((ET325),6)</f>
        <v>0</v>
      </c>
      <c r="AE325">
        <f>ROUND((EU325),6)</f>
        <v>0</v>
      </c>
      <c r="AF325">
        <f>ROUND((EV325),6)</f>
        <v>0</v>
      </c>
      <c r="AG325">
        <f t="shared" si="365"/>
        <v>0</v>
      </c>
      <c r="AH325">
        <f>(EW325)</f>
        <v>0</v>
      </c>
      <c r="AI325">
        <f>(EX325)</f>
        <v>0</v>
      </c>
      <c r="AJ325">
        <f t="shared" si="366"/>
        <v>0</v>
      </c>
      <c r="AK325">
        <v>9733.52</v>
      </c>
      <c r="AL325">
        <v>9733.52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1</v>
      </c>
      <c r="AW325">
        <v>1</v>
      </c>
      <c r="AZ325">
        <v>1</v>
      </c>
      <c r="BA325">
        <v>1</v>
      </c>
      <c r="BB325">
        <v>1</v>
      </c>
      <c r="BC325">
        <v>3.14</v>
      </c>
      <c r="BD325" t="s">
        <v>3</v>
      </c>
      <c r="BE325" t="s">
        <v>3</v>
      </c>
      <c r="BF325" t="s">
        <v>3</v>
      </c>
      <c r="BG325" t="s">
        <v>3</v>
      </c>
      <c r="BH325">
        <v>3</v>
      </c>
      <c r="BI325">
        <v>1</v>
      </c>
      <c r="BJ325" t="s">
        <v>263</v>
      </c>
      <c r="BM325">
        <v>47</v>
      </c>
      <c r="BN325">
        <v>7156650</v>
      </c>
      <c r="BO325" t="s">
        <v>261</v>
      </c>
      <c r="BP325">
        <v>1</v>
      </c>
      <c r="BQ325">
        <v>30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3</v>
      </c>
      <c r="BZ325">
        <v>0</v>
      </c>
      <c r="CA325">
        <v>0</v>
      </c>
      <c r="CF325">
        <v>0</v>
      </c>
      <c r="CG325">
        <v>0</v>
      </c>
      <c r="CM325">
        <v>0</v>
      </c>
      <c r="CN325" t="s">
        <v>3</v>
      </c>
      <c r="CO325">
        <v>0</v>
      </c>
      <c r="CP325">
        <f t="shared" si="367"/>
        <v>10727.7</v>
      </c>
      <c r="CQ325">
        <f t="shared" si="368"/>
        <v>30563.252800000002</v>
      </c>
      <c r="CR325">
        <f t="shared" si="369"/>
        <v>0</v>
      </c>
      <c r="CS325">
        <f t="shared" si="370"/>
        <v>0</v>
      </c>
      <c r="CT325">
        <f t="shared" si="371"/>
        <v>0</v>
      </c>
      <c r="CU325">
        <f t="shared" si="372"/>
        <v>0</v>
      </c>
      <c r="CV325">
        <f t="shared" si="373"/>
        <v>0</v>
      </c>
      <c r="CW325">
        <f t="shared" si="374"/>
        <v>0</v>
      </c>
      <c r="CX325">
        <f t="shared" si="375"/>
        <v>0</v>
      </c>
      <c r="CY325">
        <f t="shared" si="376"/>
        <v>0</v>
      </c>
      <c r="CZ325">
        <f t="shared" si="377"/>
        <v>0</v>
      </c>
      <c r="DC325" t="s">
        <v>3</v>
      </c>
      <c r="DD325" t="s">
        <v>3</v>
      </c>
      <c r="DE325" t="s">
        <v>3</v>
      </c>
      <c r="DF325" t="s">
        <v>3</v>
      </c>
      <c r="DG325" t="s">
        <v>3</v>
      </c>
      <c r="DH325" t="s">
        <v>3</v>
      </c>
      <c r="DI325" t="s">
        <v>3</v>
      </c>
      <c r="DJ325" t="s">
        <v>3</v>
      </c>
      <c r="DK325" t="s">
        <v>3</v>
      </c>
      <c r="DL325" t="s">
        <v>3</v>
      </c>
      <c r="DM325" t="s">
        <v>3</v>
      </c>
      <c r="DN325">
        <v>85</v>
      </c>
      <c r="DO325">
        <v>70</v>
      </c>
      <c r="DP325">
        <v>1.0469999999999999</v>
      </c>
      <c r="DQ325">
        <v>1.022</v>
      </c>
      <c r="DU325">
        <v>1009</v>
      </c>
      <c r="DV325" t="s">
        <v>39</v>
      </c>
      <c r="DW325" t="s">
        <v>39</v>
      </c>
      <c r="DX325">
        <v>1000</v>
      </c>
      <c r="EE325">
        <v>21987399</v>
      </c>
      <c r="EF325">
        <v>30</v>
      </c>
      <c r="EG325" t="s">
        <v>22</v>
      </c>
      <c r="EH325">
        <v>0</v>
      </c>
      <c r="EI325" t="s">
        <v>3</v>
      </c>
      <c r="EJ325">
        <v>1</v>
      </c>
      <c r="EK325">
        <v>47</v>
      </c>
      <c r="EL325" t="s">
        <v>258</v>
      </c>
      <c r="EM325" t="s">
        <v>259</v>
      </c>
      <c r="EO325" t="s">
        <v>3</v>
      </c>
      <c r="EQ325">
        <v>0</v>
      </c>
      <c r="ER325">
        <v>9733.52</v>
      </c>
      <c r="ES325">
        <v>9733.52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78"/>
        <v>0</v>
      </c>
      <c r="FS325">
        <v>0</v>
      </c>
      <c r="FX325">
        <v>85</v>
      </c>
      <c r="FY325">
        <v>70</v>
      </c>
      <c r="GA325" t="s">
        <v>3</v>
      </c>
      <c r="GD325">
        <v>0</v>
      </c>
      <c r="GF325">
        <v>1257461976</v>
      </c>
      <c r="GG325">
        <v>2</v>
      </c>
      <c r="GH325">
        <v>1</v>
      </c>
      <c r="GI325">
        <v>2</v>
      </c>
      <c r="GJ325">
        <v>0</v>
      </c>
      <c r="GK325">
        <f>ROUND(R325*(R12)/100,2)</f>
        <v>0</v>
      </c>
      <c r="GL325">
        <f t="shared" si="379"/>
        <v>0</v>
      </c>
      <c r="GM325">
        <f t="shared" si="380"/>
        <v>10727.7</v>
      </c>
      <c r="GN325">
        <f t="shared" si="381"/>
        <v>10727.7</v>
      </c>
      <c r="GO325">
        <f t="shared" si="382"/>
        <v>0</v>
      </c>
      <c r="GP325">
        <f t="shared" si="383"/>
        <v>0</v>
      </c>
      <c r="GR325">
        <v>0</v>
      </c>
      <c r="GS325">
        <v>0</v>
      </c>
      <c r="GT325">
        <v>0</v>
      </c>
      <c r="GU325" t="s">
        <v>3</v>
      </c>
      <c r="GV325">
        <f t="shared" si="384"/>
        <v>0</v>
      </c>
      <c r="GW325">
        <v>1</v>
      </c>
      <c r="GX325">
        <f t="shared" si="385"/>
        <v>0</v>
      </c>
      <c r="HA325">
        <v>0</v>
      </c>
      <c r="HB325">
        <v>0</v>
      </c>
      <c r="IK325">
        <v>0</v>
      </c>
    </row>
    <row r="326" spans="1:245" x14ac:dyDescent="0.2">
      <c r="A326">
        <v>17</v>
      </c>
      <c r="B326">
        <v>1</v>
      </c>
      <c r="E326" t="s">
        <v>519</v>
      </c>
      <c r="F326" t="s">
        <v>520</v>
      </c>
      <c r="G326" t="s">
        <v>521</v>
      </c>
      <c r="H326" t="s">
        <v>20</v>
      </c>
      <c r="I326">
        <v>1.3</v>
      </c>
      <c r="J326">
        <v>0</v>
      </c>
      <c r="O326">
        <f t="shared" si="352"/>
        <v>25313.35</v>
      </c>
      <c r="P326">
        <f t="shared" si="353"/>
        <v>2337.54</v>
      </c>
      <c r="Q326">
        <f t="shared" si="354"/>
        <v>3868.29</v>
      </c>
      <c r="R326">
        <f t="shared" si="355"/>
        <v>115.49</v>
      </c>
      <c r="S326">
        <f t="shared" si="356"/>
        <v>19107.52</v>
      </c>
      <c r="T326">
        <f t="shared" si="357"/>
        <v>0</v>
      </c>
      <c r="U326">
        <f t="shared" si="358"/>
        <v>79.234999999999999</v>
      </c>
      <c r="V326">
        <f t="shared" si="359"/>
        <v>0</v>
      </c>
      <c r="W326">
        <f t="shared" si="360"/>
        <v>0</v>
      </c>
      <c r="X326">
        <f t="shared" si="361"/>
        <v>17196.77</v>
      </c>
      <c r="Y326">
        <f t="shared" si="362"/>
        <v>8407.31</v>
      </c>
      <c r="AA326">
        <v>42145827</v>
      </c>
      <c r="AB326">
        <f t="shared" si="363"/>
        <v>1831.4525000000001</v>
      </c>
      <c r="AC326">
        <f t="shared" si="389"/>
        <v>705.14</v>
      </c>
      <c r="AD326">
        <f>ROUND(((ET326*1.25)),6)</f>
        <v>333.96249999999998</v>
      </c>
      <c r="AE326">
        <f>ROUND(((EU326*1.25)),6)</f>
        <v>88.837500000000006</v>
      </c>
      <c r="AF326">
        <f>ROUND(((EV326*1.15)),6)</f>
        <v>792.35</v>
      </c>
      <c r="AG326">
        <f t="shared" si="365"/>
        <v>0</v>
      </c>
      <c r="AH326">
        <f>((EW326*1.15))</f>
        <v>60.949999999999996</v>
      </c>
      <c r="AI326">
        <f>((EX326*1.25))</f>
        <v>0</v>
      </c>
      <c r="AJ326">
        <f t="shared" si="366"/>
        <v>0</v>
      </c>
      <c r="AK326">
        <v>1661.31</v>
      </c>
      <c r="AL326">
        <v>705.14</v>
      </c>
      <c r="AM326">
        <v>267.17</v>
      </c>
      <c r="AN326">
        <v>71.069999999999993</v>
      </c>
      <c r="AO326">
        <v>689</v>
      </c>
      <c r="AP326">
        <v>0</v>
      </c>
      <c r="AQ326">
        <v>53</v>
      </c>
      <c r="AR326">
        <v>0</v>
      </c>
      <c r="AS326">
        <v>0</v>
      </c>
      <c r="AT326">
        <v>90</v>
      </c>
      <c r="AU326">
        <v>44</v>
      </c>
      <c r="AV326">
        <v>1</v>
      </c>
      <c r="AW326">
        <v>1</v>
      </c>
      <c r="AZ326">
        <v>1</v>
      </c>
      <c r="BA326">
        <v>18.55</v>
      </c>
      <c r="BB326">
        <v>8.91</v>
      </c>
      <c r="BC326">
        <v>2.5499999999999998</v>
      </c>
      <c r="BD326" t="s">
        <v>3</v>
      </c>
      <c r="BE326" t="s">
        <v>3</v>
      </c>
      <c r="BF326" t="s">
        <v>3</v>
      </c>
      <c r="BG326" t="s">
        <v>3</v>
      </c>
      <c r="BH326">
        <v>0</v>
      </c>
      <c r="BI326">
        <v>1</v>
      </c>
      <c r="BJ326" t="s">
        <v>522</v>
      </c>
      <c r="BM326">
        <v>96</v>
      </c>
      <c r="BN326">
        <v>7156650</v>
      </c>
      <c r="BO326" t="s">
        <v>520</v>
      </c>
      <c r="BP326">
        <v>1</v>
      </c>
      <c r="BQ326">
        <v>30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3</v>
      </c>
      <c r="BZ326">
        <v>90</v>
      </c>
      <c r="CA326">
        <v>44</v>
      </c>
      <c r="CF326">
        <v>0</v>
      </c>
      <c r="CG326">
        <v>0</v>
      </c>
      <c r="CM326">
        <v>0</v>
      </c>
      <c r="CN326" t="s">
        <v>3</v>
      </c>
      <c r="CO326">
        <v>0</v>
      </c>
      <c r="CP326">
        <f t="shared" si="367"/>
        <v>25313.35</v>
      </c>
      <c r="CQ326">
        <f t="shared" si="368"/>
        <v>1798.1069999999997</v>
      </c>
      <c r="CR326">
        <f t="shared" si="369"/>
        <v>2975.6058749999997</v>
      </c>
      <c r="CS326">
        <f t="shared" si="370"/>
        <v>88.837500000000006</v>
      </c>
      <c r="CT326">
        <f t="shared" si="371"/>
        <v>14698.092500000001</v>
      </c>
      <c r="CU326">
        <f t="shared" si="372"/>
        <v>0</v>
      </c>
      <c r="CV326">
        <f t="shared" si="373"/>
        <v>60.949999999999996</v>
      </c>
      <c r="CW326">
        <f t="shared" si="374"/>
        <v>0</v>
      </c>
      <c r="CX326">
        <f t="shared" si="375"/>
        <v>0</v>
      </c>
      <c r="CY326">
        <f t="shared" si="376"/>
        <v>17196.768</v>
      </c>
      <c r="CZ326">
        <f t="shared" si="377"/>
        <v>8407.3088000000007</v>
      </c>
      <c r="DC326" t="s">
        <v>3</v>
      </c>
      <c r="DD326" t="s">
        <v>3</v>
      </c>
      <c r="DE326" t="s">
        <v>11</v>
      </c>
      <c r="DF326" t="s">
        <v>11</v>
      </c>
      <c r="DG326" t="s">
        <v>12</v>
      </c>
      <c r="DH326" t="s">
        <v>3</v>
      </c>
      <c r="DI326" t="s">
        <v>12</v>
      </c>
      <c r="DJ326" t="s">
        <v>11</v>
      </c>
      <c r="DK326" t="s">
        <v>3</v>
      </c>
      <c r="DL326" t="s">
        <v>3</v>
      </c>
      <c r="DM326" t="s">
        <v>3</v>
      </c>
      <c r="DN326">
        <v>104</v>
      </c>
      <c r="DO326">
        <v>79</v>
      </c>
      <c r="DP326">
        <v>1.087</v>
      </c>
      <c r="DQ326">
        <v>1.0009999999999999</v>
      </c>
      <c r="DU326">
        <v>1005</v>
      </c>
      <c r="DV326" t="s">
        <v>20</v>
      </c>
      <c r="DW326" t="s">
        <v>20</v>
      </c>
      <c r="DX326">
        <v>100</v>
      </c>
      <c r="EE326">
        <v>21987448</v>
      </c>
      <c r="EF326">
        <v>30</v>
      </c>
      <c r="EG326" t="s">
        <v>22</v>
      </c>
      <c r="EH326">
        <v>0</v>
      </c>
      <c r="EI326" t="s">
        <v>3</v>
      </c>
      <c r="EJ326">
        <v>1</v>
      </c>
      <c r="EK326">
        <v>96</v>
      </c>
      <c r="EL326" t="s">
        <v>483</v>
      </c>
      <c r="EM326" t="s">
        <v>484</v>
      </c>
      <c r="EO326" t="s">
        <v>3</v>
      </c>
      <c r="EQ326">
        <v>131072</v>
      </c>
      <c r="ER326">
        <v>1661.31</v>
      </c>
      <c r="ES326">
        <v>705.14</v>
      </c>
      <c r="ET326">
        <v>267.17</v>
      </c>
      <c r="EU326">
        <v>71.069999999999993</v>
      </c>
      <c r="EV326">
        <v>689</v>
      </c>
      <c r="EW326">
        <v>53</v>
      </c>
      <c r="EX326">
        <v>0</v>
      </c>
      <c r="EY326">
        <v>0</v>
      </c>
      <c r="FQ326">
        <v>0</v>
      </c>
      <c r="FR326">
        <f t="shared" si="378"/>
        <v>0</v>
      </c>
      <c r="FS326">
        <v>0</v>
      </c>
      <c r="FX326">
        <v>104</v>
      </c>
      <c r="FY326">
        <v>79</v>
      </c>
      <c r="GA326" t="s">
        <v>3</v>
      </c>
      <c r="GD326">
        <v>0</v>
      </c>
      <c r="GF326">
        <v>946805463</v>
      </c>
      <c r="GG326">
        <v>2</v>
      </c>
      <c r="GH326">
        <v>1</v>
      </c>
      <c r="GI326">
        <v>2</v>
      </c>
      <c r="GJ326">
        <v>0</v>
      </c>
      <c r="GK326">
        <f>ROUND(R326*(R12)/100,2)</f>
        <v>192.87</v>
      </c>
      <c r="GL326">
        <f t="shared" si="379"/>
        <v>0</v>
      </c>
      <c r="GM326">
        <f t="shared" si="380"/>
        <v>51110.3</v>
      </c>
      <c r="GN326">
        <f t="shared" si="381"/>
        <v>51110.3</v>
      </c>
      <c r="GO326">
        <f t="shared" si="382"/>
        <v>0</v>
      </c>
      <c r="GP326">
        <f t="shared" si="383"/>
        <v>0</v>
      </c>
      <c r="GR326">
        <v>0</v>
      </c>
      <c r="GS326">
        <v>0</v>
      </c>
      <c r="GT326">
        <v>0</v>
      </c>
      <c r="GU326" t="s">
        <v>3</v>
      </c>
      <c r="GV326">
        <f t="shared" si="384"/>
        <v>0</v>
      </c>
      <c r="GW326">
        <v>1</v>
      </c>
      <c r="GX326">
        <f t="shared" si="385"/>
        <v>0</v>
      </c>
      <c r="HA326">
        <v>0</v>
      </c>
      <c r="HB326">
        <v>0</v>
      </c>
      <c r="IK326">
        <v>0</v>
      </c>
    </row>
    <row r="327" spans="1:245" x14ac:dyDescent="0.2">
      <c r="A327">
        <v>18</v>
      </c>
      <c r="B327">
        <v>1</v>
      </c>
      <c r="E327" t="s">
        <v>523</v>
      </c>
      <c r="F327" t="s">
        <v>524</v>
      </c>
      <c r="G327" t="s">
        <v>525</v>
      </c>
      <c r="H327" t="s">
        <v>28</v>
      </c>
      <c r="I327">
        <f>I326*J327</f>
        <v>175.5</v>
      </c>
      <c r="J327">
        <v>135</v>
      </c>
      <c r="O327">
        <f t="shared" si="352"/>
        <v>26520.86</v>
      </c>
      <c r="P327">
        <f t="shared" si="353"/>
        <v>26520.86</v>
      </c>
      <c r="Q327">
        <f t="shared" si="354"/>
        <v>0</v>
      </c>
      <c r="R327">
        <f t="shared" si="355"/>
        <v>0</v>
      </c>
      <c r="S327">
        <f t="shared" si="356"/>
        <v>0</v>
      </c>
      <c r="T327">
        <f t="shared" si="357"/>
        <v>0</v>
      </c>
      <c r="U327">
        <f t="shared" si="358"/>
        <v>0</v>
      </c>
      <c r="V327">
        <f t="shared" si="359"/>
        <v>0</v>
      </c>
      <c r="W327">
        <f t="shared" si="360"/>
        <v>0</v>
      </c>
      <c r="X327">
        <f t="shared" si="361"/>
        <v>0</v>
      </c>
      <c r="Y327">
        <f t="shared" si="362"/>
        <v>0</v>
      </c>
      <c r="AA327">
        <v>42145827</v>
      </c>
      <c r="AB327">
        <f t="shared" si="363"/>
        <v>53.97</v>
      </c>
      <c r="AC327">
        <f t="shared" si="389"/>
        <v>53.97</v>
      </c>
      <c r="AD327">
        <f t="shared" ref="AD327:AF330" si="390">ROUND((ET327),6)</f>
        <v>0</v>
      </c>
      <c r="AE327">
        <f t="shared" si="390"/>
        <v>0</v>
      </c>
      <c r="AF327">
        <f t="shared" si="390"/>
        <v>0</v>
      </c>
      <c r="AG327">
        <f t="shared" si="365"/>
        <v>0</v>
      </c>
      <c r="AH327">
        <f t="shared" ref="AH327:AI330" si="391">(EW327)</f>
        <v>0</v>
      </c>
      <c r="AI327">
        <f t="shared" si="391"/>
        <v>0</v>
      </c>
      <c r="AJ327">
        <f t="shared" si="366"/>
        <v>0</v>
      </c>
      <c r="AK327">
        <v>53.97</v>
      </c>
      <c r="AL327">
        <v>53.97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1</v>
      </c>
      <c r="AW327">
        <v>1</v>
      </c>
      <c r="AZ327">
        <v>1</v>
      </c>
      <c r="BA327">
        <v>1</v>
      </c>
      <c r="BB327">
        <v>1</v>
      </c>
      <c r="BC327">
        <v>2.8</v>
      </c>
      <c r="BD327" t="s">
        <v>3</v>
      </c>
      <c r="BE327" t="s">
        <v>3</v>
      </c>
      <c r="BF327" t="s">
        <v>3</v>
      </c>
      <c r="BG327" t="s">
        <v>3</v>
      </c>
      <c r="BH327">
        <v>3</v>
      </c>
      <c r="BI327">
        <v>1</v>
      </c>
      <c r="BJ327" t="s">
        <v>526</v>
      </c>
      <c r="BM327">
        <v>96</v>
      </c>
      <c r="BN327">
        <v>7156650</v>
      </c>
      <c r="BO327" t="s">
        <v>524</v>
      </c>
      <c r="BP327">
        <v>1</v>
      </c>
      <c r="BQ327">
        <v>30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3</v>
      </c>
      <c r="BZ327">
        <v>0</v>
      </c>
      <c r="CA327">
        <v>0</v>
      </c>
      <c r="CF327">
        <v>0</v>
      </c>
      <c r="CG327">
        <v>0</v>
      </c>
      <c r="CM327">
        <v>0</v>
      </c>
      <c r="CN327" t="s">
        <v>3</v>
      </c>
      <c r="CO327">
        <v>0</v>
      </c>
      <c r="CP327">
        <f t="shared" si="367"/>
        <v>26520.86</v>
      </c>
      <c r="CQ327">
        <f t="shared" si="368"/>
        <v>151.11599999999999</v>
      </c>
      <c r="CR327">
        <f t="shared" si="369"/>
        <v>0</v>
      </c>
      <c r="CS327">
        <f t="shared" si="370"/>
        <v>0</v>
      </c>
      <c r="CT327">
        <f t="shared" si="371"/>
        <v>0</v>
      </c>
      <c r="CU327">
        <f t="shared" si="372"/>
        <v>0</v>
      </c>
      <c r="CV327">
        <f t="shared" si="373"/>
        <v>0</v>
      </c>
      <c r="CW327">
        <f t="shared" si="374"/>
        <v>0</v>
      </c>
      <c r="CX327">
        <f t="shared" si="375"/>
        <v>0</v>
      </c>
      <c r="CY327">
        <f t="shared" si="376"/>
        <v>0</v>
      </c>
      <c r="CZ327">
        <f t="shared" si="377"/>
        <v>0</v>
      </c>
      <c r="DC327" t="s">
        <v>3</v>
      </c>
      <c r="DD327" t="s">
        <v>3</v>
      </c>
      <c r="DE327" t="s">
        <v>3</v>
      </c>
      <c r="DF327" t="s">
        <v>3</v>
      </c>
      <c r="DG327" t="s">
        <v>3</v>
      </c>
      <c r="DH327" t="s">
        <v>3</v>
      </c>
      <c r="DI327" t="s">
        <v>3</v>
      </c>
      <c r="DJ327" t="s">
        <v>3</v>
      </c>
      <c r="DK327" t="s">
        <v>3</v>
      </c>
      <c r="DL327" t="s">
        <v>3</v>
      </c>
      <c r="DM327" t="s">
        <v>3</v>
      </c>
      <c r="DN327">
        <v>104</v>
      </c>
      <c r="DO327">
        <v>79</v>
      </c>
      <c r="DP327">
        <v>1.087</v>
      </c>
      <c r="DQ327">
        <v>1.0009999999999999</v>
      </c>
      <c r="DU327">
        <v>1005</v>
      </c>
      <c r="DV327" t="s">
        <v>28</v>
      </c>
      <c r="DW327" t="s">
        <v>28</v>
      </c>
      <c r="DX327">
        <v>1</v>
      </c>
      <c r="EE327">
        <v>21987448</v>
      </c>
      <c r="EF327">
        <v>30</v>
      </c>
      <c r="EG327" t="s">
        <v>22</v>
      </c>
      <c r="EH327">
        <v>0</v>
      </c>
      <c r="EI327" t="s">
        <v>3</v>
      </c>
      <c r="EJ327">
        <v>1</v>
      </c>
      <c r="EK327">
        <v>96</v>
      </c>
      <c r="EL327" t="s">
        <v>483</v>
      </c>
      <c r="EM327" t="s">
        <v>484</v>
      </c>
      <c r="EO327" t="s">
        <v>3</v>
      </c>
      <c r="EQ327">
        <v>0</v>
      </c>
      <c r="ER327">
        <v>53.97</v>
      </c>
      <c r="ES327">
        <v>53.97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78"/>
        <v>0</v>
      </c>
      <c r="FS327">
        <v>0</v>
      </c>
      <c r="FX327">
        <v>104</v>
      </c>
      <c r="FY327">
        <v>79</v>
      </c>
      <c r="GA327" t="s">
        <v>3</v>
      </c>
      <c r="GD327">
        <v>0</v>
      </c>
      <c r="GF327">
        <v>-196967320</v>
      </c>
      <c r="GG327">
        <v>2</v>
      </c>
      <c r="GH327">
        <v>1</v>
      </c>
      <c r="GI327">
        <v>2</v>
      </c>
      <c r="GJ327">
        <v>0</v>
      </c>
      <c r="GK327">
        <f>ROUND(R327*(R12)/100,2)</f>
        <v>0</v>
      </c>
      <c r="GL327">
        <f t="shared" si="379"/>
        <v>0</v>
      </c>
      <c r="GM327">
        <f t="shared" si="380"/>
        <v>26520.86</v>
      </c>
      <c r="GN327">
        <f t="shared" si="381"/>
        <v>26520.86</v>
      </c>
      <c r="GO327">
        <f t="shared" si="382"/>
        <v>0</v>
      </c>
      <c r="GP327">
        <f t="shared" si="383"/>
        <v>0</v>
      </c>
      <c r="GR327">
        <v>0</v>
      </c>
      <c r="GS327">
        <v>0</v>
      </c>
      <c r="GT327">
        <v>0</v>
      </c>
      <c r="GU327" t="s">
        <v>3</v>
      </c>
      <c r="GV327">
        <f t="shared" si="384"/>
        <v>0</v>
      </c>
      <c r="GW327">
        <v>1</v>
      </c>
      <c r="GX327">
        <f t="shared" si="385"/>
        <v>0</v>
      </c>
      <c r="HA327">
        <v>0</v>
      </c>
      <c r="HB327">
        <v>0</v>
      </c>
      <c r="IK327">
        <v>0</v>
      </c>
    </row>
    <row r="328" spans="1:245" x14ac:dyDescent="0.2">
      <c r="A328">
        <v>18</v>
      </c>
      <c r="B328">
        <v>1</v>
      </c>
      <c r="E328" t="s">
        <v>527</v>
      </c>
      <c r="F328" t="s">
        <v>528</v>
      </c>
      <c r="G328" t="s">
        <v>529</v>
      </c>
      <c r="H328" t="s">
        <v>28</v>
      </c>
      <c r="I328">
        <f>I326*J328</f>
        <v>171.99</v>
      </c>
      <c r="J328">
        <v>132.30000000000001</v>
      </c>
      <c r="O328">
        <f t="shared" si="352"/>
        <v>24963.49</v>
      </c>
      <c r="P328">
        <f t="shared" si="353"/>
        <v>24963.49</v>
      </c>
      <c r="Q328">
        <f t="shared" si="354"/>
        <v>0</v>
      </c>
      <c r="R328">
        <f t="shared" si="355"/>
        <v>0</v>
      </c>
      <c r="S328">
        <f t="shared" si="356"/>
        <v>0</v>
      </c>
      <c r="T328">
        <f t="shared" si="357"/>
        <v>0</v>
      </c>
      <c r="U328">
        <f t="shared" si="358"/>
        <v>0</v>
      </c>
      <c r="V328">
        <f t="shared" si="359"/>
        <v>0</v>
      </c>
      <c r="W328">
        <f t="shared" si="360"/>
        <v>0</v>
      </c>
      <c r="X328">
        <f t="shared" si="361"/>
        <v>0</v>
      </c>
      <c r="Y328">
        <f t="shared" si="362"/>
        <v>0</v>
      </c>
      <c r="AA328">
        <v>42145827</v>
      </c>
      <c r="AB328">
        <f t="shared" si="363"/>
        <v>35.75</v>
      </c>
      <c r="AC328">
        <f t="shared" si="389"/>
        <v>35.75</v>
      </c>
      <c r="AD328">
        <f t="shared" si="390"/>
        <v>0</v>
      </c>
      <c r="AE328">
        <f t="shared" si="390"/>
        <v>0</v>
      </c>
      <c r="AF328">
        <f t="shared" si="390"/>
        <v>0</v>
      </c>
      <c r="AG328">
        <f t="shared" si="365"/>
        <v>0</v>
      </c>
      <c r="AH328">
        <f t="shared" si="391"/>
        <v>0</v>
      </c>
      <c r="AI328">
        <f t="shared" si="391"/>
        <v>0</v>
      </c>
      <c r="AJ328">
        <f t="shared" si="366"/>
        <v>0</v>
      </c>
      <c r="AK328">
        <v>35.75</v>
      </c>
      <c r="AL328">
        <v>35.75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1</v>
      </c>
      <c r="AW328">
        <v>1</v>
      </c>
      <c r="AZ328">
        <v>1</v>
      </c>
      <c r="BA328">
        <v>1</v>
      </c>
      <c r="BB328">
        <v>1</v>
      </c>
      <c r="BC328">
        <v>4.0599999999999996</v>
      </c>
      <c r="BD328" t="s">
        <v>3</v>
      </c>
      <c r="BE328" t="s">
        <v>3</v>
      </c>
      <c r="BF328" t="s">
        <v>3</v>
      </c>
      <c r="BG328" t="s">
        <v>3</v>
      </c>
      <c r="BH328">
        <v>3</v>
      </c>
      <c r="BI328">
        <v>1</v>
      </c>
      <c r="BJ328" t="s">
        <v>530</v>
      </c>
      <c r="BM328">
        <v>96</v>
      </c>
      <c r="BN328">
        <v>7156650</v>
      </c>
      <c r="BO328" t="s">
        <v>528</v>
      </c>
      <c r="BP328">
        <v>1</v>
      </c>
      <c r="BQ328">
        <v>30</v>
      </c>
      <c r="BR328">
        <v>0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3</v>
      </c>
      <c r="BZ328">
        <v>0</v>
      </c>
      <c r="CA328">
        <v>0</v>
      </c>
      <c r="CF328">
        <v>0</v>
      </c>
      <c r="CG328">
        <v>0</v>
      </c>
      <c r="CM328">
        <v>0</v>
      </c>
      <c r="CN328" t="s">
        <v>3</v>
      </c>
      <c r="CO328">
        <v>0</v>
      </c>
      <c r="CP328">
        <f t="shared" si="367"/>
        <v>24963.49</v>
      </c>
      <c r="CQ328">
        <f t="shared" si="368"/>
        <v>145.14499999999998</v>
      </c>
      <c r="CR328">
        <f t="shared" si="369"/>
        <v>0</v>
      </c>
      <c r="CS328">
        <f t="shared" si="370"/>
        <v>0</v>
      </c>
      <c r="CT328">
        <f t="shared" si="371"/>
        <v>0</v>
      </c>
      <c r="CU328">
        <f t="shared" si="372"/>
        <v>0</v>
      </c>
      <c r="CV328">
        <f t="shared" si="373"/>
        <v>0</v>
      </c>
      <c r="CW328">
        <f t="shared" si="374"/>
        <v>0</v>
      </c>
      <c r="CX328">
        <f t="shared" si="375"/>
        <v>0</v>
      </c>
      <c r="CY328">
        <f t="shared" si="376"/>
        <v>0</v>
      </c>
      <c r="CZ328">
        <f t="shared" si="377"/>
        <v>0</v>
      </c>
      <c r="DC328" t="s">
        <v>3</v>
      </c>
      <c r="DD328" t="s">
        <v>3</v>
      </c>
      <c r="DE328" t="s">
        <v>3</v>
      </c>
      <c r="DF328" t="s">
        <v>3</v>
      </c>
      <c r="DG328" t="s">
        <v>3</v>
      </c>
      <c r="DH328" t="s">
        <v>3</v>
      </c>
      <c r="DI328" t="s">
        <v>3</v>
      </c>
      <c r="DJ328" t="s">
        <v>3</v>
      </c>
      <c r="DK328" t="s">
        <v>3</v>
      </c>
      <c r="DL328" t="s">
        <v>3</v>
      </c>
      <c r="DM328" t="s">
        <v>3</v>
      </c>
      <c r="DN328">
        <v>104</v>
      </c>
      <c r="DO328">
        <v>79</v>
      </c>
      <c r="DP328">
        <v>1.087</v>
      </c>
      <c r="DQ328">
        <v>1.0009999999999999</v>
      </c>
      <c r="DU328">
        <v>1005</v>
      </c>
      <c r="DV328" t="s">
        <v>28</v>
      </c>
      <c r="DW328" t="s">
        <v>28</v>
      </c>
      <c r="DX328">
        <v>1</v>
      </c>
      <c r="EE328">
        <v>21987448</v>
      </c>
      <c r="EF328">
        <v>30</v>
      </c>
      <c r="EG328" t="s">
        <v>22</v>
      </c>
      <c r="EH328">
        <v>0</v>
      </c>
      <c r="EI328" t="s">
        <v>3</v>
      </c>
      <c r="EJ328">
        <v>1</v>
      </c>
      <c r="EK328">
        <v>96</v>
      </c>
      <c r="EL328" t="s">
        <v>483</v>
      </c>
      <c r="EM328" t="s">
        <v>484</v>
      </c>
      <c r="EO328" t="s">
        <v>3</v>
      </c>
      <c r="EQ328">
        <v>0</v>
      </c>
      <c r="ER328">
        <v>35.75</v>
      </c>
      <c r="ES328">
        <v>35.75</v>
      </c>
      <c r="ET328">
        <v>0</v>
      </c>
      <c r="EU328">
        <v>0</v>
      </c>
      <c r="EV328">
        <v>0</v>
      </c>
      <c r="EW328">
        <v>0</v>
      </c>
      <c r="EX328">
        <v>0</v>
      </c>
      <c r="FQ328">
        <v>0</v>
      </c>
      <c r="FR328">
        <f t="shared" si="378"/>
        <v>0</v>
      </c>
      <c r="FS328">
        <v>0</v>
      </c>
      <c r="FX328">
        <v>104</v>
      </c>
      <c r="FY328">
        <v>79</v>
      </c>
      <c r="GA328" t="s">
        <v>3</v>
      </c>
      <c r="GD328">
        <v>0</v>
      </c>
      <c r="GF328">
        <v>1510240869</v>
      </c>
      <c r="GG328">
        <v>2</v>
      </c>
      <c r="GH328">
        <v>1</v>
      </c>
      <c r="GI328">
        <v>2</v>
      </c>
      <c r="GJ328">
        <v>0</v>
      </c>
      <c r="GK328">
        <f>ROUND(R328*(R12)/100,2)</f>
        <v>0</v>
      </c>
      <c r="GL328">
        <f t="shared" si="379"/>
        <v>0</v>
      </c>
      <c r="GM328">
        <f t="shared" si="380"/>
        <v>24963.49</v>
      </c>
      <c r="GN328">
        <f t="shared" si="381"/>
        <v>24963.49</v>
      </c>
      <c r="GO328">
        <f t="shared" si="382"/>
        <v>0</v>
      </c>
      <c r="GP328">
        <f t="shared" si="383"/>
        <v>0</v>
      </c>
      <c r="GR328">
        <v>0</v>
      </c>
      <c r="GS328">
        <v>0</v>
      </c>
      <c r="GT328">
        <v>0</v>
      </c>
      <c r="GU328" t="s">
        <v>3</v>
      </c>
      <c r="GV328">
        <f t="shared" si="384"/>
        <v>0</v>
      </c>
      <c r="GW328">
        <v>1</v>
      </c>
      <c r="GX328">
        <f t="shared" si="385"/>
        <v>0</v>
      </c>
      <c r="HA328">
        <v>0</v>
      </c>
      <c r="HB328">
        <v>0</v>
      </c>
      <c r="IK328">
        <v>0</v>
      </c>
    </row>
    <row r="329" spans="1:245" x14ac:dyDescent="0.2">
      <c r="A329">
        <v>17</v>
      </c>
      <c r="B329">
        <v>1</v>
      </c>
      <c r="E329" t="s">
        <v>531</v>
      </c>
      <c r="F329" t="s">
        <v>532</v>
      </c>
      <c r="G329" t="s">
        <v>533</v>
      </c>
      <c r="H329" t="s">
        <v>424</v>
      </c>
      <c r="I329">
        <v>2.62</v>
      </c>
      <c r="J329">
        <v>0</v>
      </c>
      <c r="O329">
        <f t="shared" si="352"/>
        <v>67334.25</v>
      </c>
      <c r="P329">
        <f t="shared" si="353"/>
        <v>28846.63</v>
      </c>
      <c r="Q329">
        <f t="shared" si="354"/>
        <v>0</v>
      </c>
      <c r="R329">
        <f t="shared" si="355"/>
        <v>0</v>
      </c>
      <c r="S329">
        <f t="shared" si="356"/>
        <v>38487.620000000003</v>
      </c>
      <c r="T329">
        <f t="shared" si="357"/>
        <v>0</v>
      </c>
      <c r="U329">
        <f t="shared" si="358"/>
        <v>193.90620000000001</v>
      </c>
      <c r="V329">
        <f t="shared" si="359"/>
        <v>0</v>
      </c>
      <c r="W329">
        <f t="shared" si="360"/>
        <v>0</v>
      </c>
      <c r="X329">
        <f t="shared" si="361"/>
        <v>34638.86</v>
      </c>
      <c r="Y329">
        <f t="shared" si="362"/>
        <v>16934.55</v>
      </c>
      <c r="AA329">
        <v>42145827</v>
      </c>
      <c r="AB329">
        <f t="shared" si="363"/>
        <v>2861.49</v>
      </c>
      <c r="AC329">
        <f t="shared" si="389"/>
        <v>2069.58</v>
      </c>
      <c r="AD329">
        <f t="shared" si="390"/>
        <v>0</v>
      </c>
      <c r="AE329">
        <f t="shared" si="390"/>
        <v>0</v>
      </c>
      <c r="AF329">
        <f t="shared" si="390"/>
        <v>791.91</v>
      </c>
      <c r="AG329">
        <f t="shared" si="365"/>
        <v>0</v>
      </c>
      <c r="AH329">
        <f t="shared" si="391"/>
        <v>74.010000000000005</v>
      </c>
      <c r="AI329">
        <f t="shared" si="391"/>
        <v>0</v>
      </c>
      <c r="AJ329">
        <f t="shared" si="366"/>
        <v>0</v>
      </c>
      <c r="AK329">
        <v>2861.49</v>
      </c>
      <c r="AL329">
        <v>2069.58</v>
      </c>
      <c r="AM329">
        <v>0</v>
      </c>
      <c r="AN329">
        <v>0</v>
      </c>
      <c r="AO329">
        <v>791.91</v>
      </c>
      <c r="AP329">
        <v>0</v>
      </c>
      <c r="AQ329">
        <v>74.010000000000005</v>
      </c>
      <c r="AR329">
        <v>0</v>
      </c>
      <c r="AS329">
        <v>0</v>
      </c>
      <c r="AT329">
        <v>90</v>
      </c>
      <c r="AU329">
        <v>44</v>
      </c>
      <c r="AV329">
        <v>1</v>
      </c>
      <c r="AW329">
        <v>1</v>
      </c>
      <c r="AZ329">
        <v>1</v>
      </c>
      <c r="BA329">
        <v>18.55</v>
      </c>
      <c r="BB329">
        <v>1</v>
      </c>
      <c r="BC329">
        <v>5.32</v>
      </c>
      <c r="BD329" t="s">
        <v>3</v>
      </c>
      <c r="BE329" t="s">
        <v>3</v>
      </c>
      <c r="BF329" t="s">
        <v>3</v>
      </c>
      <c r="BG329" t="s">
        <v>3</v>
      </c>
      <c r="BH329">
        <v>0</v>
      </c>
      <c r="BI329">
        <v>1</v>
      </c>
      <c r="BJ329" t="s">
        <v>534</v>
      </c>
      <c r="BM329">
        <v>442</v>
      </c>
      <c r="BN329">
        <v>7156650</v>
      </c>
      <c r="BO329" t="s">
        <v>532</v>
      </c>
      <c r="BP329">
        <v>1</v>
      </c>
      <c r="BQ329">
        <v>60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3</v>
      </c>
      <c r="BZ329">
        <v>90</v>
      </c>
      <c r="CA329">
        <v>44</v>
      </c>
      <c r="CF329">
        <v>0</v>
      </c>
      <c r="CG329">
        <v>0</v>
      </c>
      <c r="CM329">
        <v>0</v>
      </c>
      <c r="CN329" t="s">
        <v>3</v>
      </c>
      <c r="CO329">
        <v>0</v>
      </c>
      <c r="CP329">
        <f t="shared" si="367"/>
        <v>67334.25</v>
      </c>
      <c r="CQ329">
        <f t="shared" si="368"/>
        <v>11010.1656</v>
      </c>
      <c r="CR329">
        <f t="shared" si="369"/>
        <v>0</v>
      </c>
      <c r="CS329">
        <f t="shared" si="370"/>
        <v>0</v>
      </c>
      <c r="CT329">
        <f t="shared" si="371"/>
        <v>14689.9305</v>
      </c>
      <c r="CU329">
        <f t="shared" si="372"/>
        <v>0</v>
      </c>
      <c r="CV329">
        <f t="shared" si="373"/>
        <v>74.010000000000005</v>
      </c>
      <c r="CW329">
        <f t="shared" si="374"/>
        <v>0</v>
      </c>
      <c r="CX329">
        <f t="shared" si="375"/>
        <v>0</v>
      </c>
      <c r="CY329">
        <f t="shared" si="376"/>
        <v>34638.858</v>
      </c>
      <c r="CZ329">
        <f t="shared" si="377"/>
        <v>16934.552800000001</v>
      </c>
      <c r="DC329" t="s">
        <v>3</v>
      </c>
      <c r="DD329" t="s">
        <v>3</v>
      </c>
      <c r="DE329" t="s">
        <v>3</v>
      </c>
      <c r="DF329" t="s">
        <v>3</v>
      </c>
      <c r="DG329" t="s">
        <v>3</v>
      </c>
      <c r="DH329" t="s">
        <v>3</v>
      </c>
      <c r="DI329" t="s">
        <v>3</v>
      </c>
      <c r="DJ329" t="s">
        <v>3</v>
      </c>
      <c r="DK329" t="s">
        <v>3</v>
      </c>
      <c r="DL329" t="s">
        <v>3</v>
      </c>
      <c r="DM329" t="s">
        <v>3</v>
      </c>
      <c r="DN329">
        <v>104</v>
      </c>
      <c r="DO329">
        <v>79</v>
      </c>
      <c r="DP329">
        <v>1.087</v>
      </c>
      <c r="DQ329">
        <v>1.0009999999999999</v>
      </c>
      <c r="DU329">
        <v>1003</v>
      </c>
      <c r="DV329" t="s">
        <v>424</v>
      </c>
      <c r="DW329" t="s">
        <v>424</v>
      </c>
      <c r="DX329">
        <v>100</v>
      </c>
      <c r="EE329">
        <v>21987794</v>
      </c>
      <c r="EF329">
        <v>60</v>
      </c>
      <c r="EG329" t="s">
        <v>184</v>
      </c>
      <c r="EH329">
        <v>0</v>
      </c>
      <c r="EI329" t="s">
        <v>3</v>
      </c>
      <c r="EJ329">
        <v>1</v>
      </c>
      <c r="EK329">
        <v>442</v>
      </c>
      <c r="EL329" t="s">
        <v>535</v>
      </c>
      <c r="EM329" t="s">
        <v>536</v>
      </c>
      <c r="EO329" t="s">
        <v>3</v>
      </c>
      <c r="EQ329">
        <v>131072</v>
      </c>
      <c r="ER329">
        <v>2861.49</v>
      </c>
      <c r="ES329">
        <v>2069.58</v>
      </c>
      <c r="ET329">
        <v>0</v>
      </c>
      <c r="EU329">
        <v>0</v>
      </c>
      <c r="EV329">
        <v>791.91</v>
      </c>
      <c r="EW329">
        <v>74.010000000000005</v>
      </c>
      <c r="EX329">
        <v>0</v>
      </c>
      <c r="EY329">
        <v>0</v>
      </c>
      <c r="FQ329">
        <v>0</v>
      </c>
      <c r="FR329">
        <f t="shared" si="378"/>
        <v>0</v>
      </c>
      <c r="FS329">
        <v>0</v>
      </c>
      <c r="FX329">
        <v>104</v>
      </c>
      <c r="FY329">
        <v>79</v>
      </c>
      <c r="GA329" t="s">
        <v>3</v>
      </c>
      <c r="GD329">
        <v>0</v>
      </c>
      <c r="GF329">
        <v>1176731833</v>
      </c>
      <c r="GG329">
        <v>2</v>
      </c>
      <c r="GH329">
        <v>1</v>
      </c>
      <c r="GI329">
        <v>2</v>
      </c>
      <c r="GJ329">
        <v>0</v>
      </c>
      <c r="GK329">
        <f>ROUND(R329*(R12)/100,2)</f>
        <v>0</v>
      </c>
      <c r="GL329">
        <f t="shared" si="379"/>
        <v>0</v>
      </c>
      <c r="GM329">
        <f t="shared" si="380"/>
        <v>118907.66</v>
      </c>
      <c r="GN329">
        <f t="shared" si="381"/>
        <v>118907.66</v>
      </c>
      <c r="GO329">
        <f t="shared" si="382"/>
        <v>0</v>
      </c>
      <c r="GP329">
        <f t="shared" si="383"/>
        <v>0</v>
      </c>
      <c r="GR329">
        <v>0</v>
      </c>
      <c r="GS329">
        <v>0</v>
      </c>
      <c r="GT329">
        <v>0</v>
      </c>
      <c r="GU329" t="s">
        <v>3</v>
      </c>
      <c r="GV329">
        <f t="shared" si="384"/>
        <v>0</v>
      </c>
      <c r="GW329">
        <v>1</v>
      </c>
      <c r="GX329">
        <f t="shared" si="385"/>
        <v>0</v>
      </c>
      <c r="HA329">
        <v>0</v>
      </c>
      <c r="HB329">
        <v>0</v>
      </c>
      <c r="IK329">
        <v>0</v>
      </c>
    </row>
    <row r="330" spans="1:245" x14ac:dyDescent="0.2">
      <c r="A330">
        <v>18</v>
      </c>
      <c r="B330">
        <v>1</v>
      </c>
      <c r="E330" t="s">
        <v>537</v>
      </c>
      <c r="F330" t="s">
        <v>538</v>
      </c>
      <c r="G330" t="s">
        <v>539</v>
      </c>
      <c r="H330" t="s">
        <v>28</v>
      </c>
      <c r="I330">
        <f>I329*J330</f>
        <v>131</v>
      </c>
      <c r="J330">
        <v>50</v>
      </c>
      <c r="O330">
        <f t="shared" si="352"/>
        <v>36724.17</v>
      </c>
      <c r="P330">
        <f t="shared" si="353"/>
        <v>36724.17</v>
      </c>
      <c r="Q330">
        <f t="shared" si="354"/>
        <v>0</v>
      </c>
      <c r="R330">
        <f t="shared" si="355"/>
        <v>0</v>
      </c>
      <c r="S330">
        <f t="shared" si="356"/>
        <v>0</v>
      </c>
      <c r="T330">
        <f t="shared" si="357"/>
        <v>0</v>
      </c>
      <c r="U330">
        <f t="shared" si="358"/>
        <v>0</v>
      </c>
      <c r="V330">
        <f t="shared" si="359"/>
        <v>0</v>
      </c>
      <c r="W330">
        <f t="shared" si="360"/>
        <v>0</v>
      </c>
      <c r="X330">
        <f t="shared" si="361"/>
        <v>0</v>
      </c>
      <c r="Y330">
        <f t="shared" si="362"/>
        <v>0</v>
      </c>
      <c r="AA330">
        <v>42145827</v>
      </c>
      <c r="AB330">
        <f t="shared" si="363"/>
        <v>98.02</v>
      </c>
      <c r="AC330">
        <f t="shared" si="389"/>
        <v>98.02</v>
      </c>
      <c r="AD330">
        <f t="shared" si="390"/>
        <v>0</v>
      </c>
      <c r="AE330">
        <f t="shared" si="390"/>
        <v>0</v>
      </c>
      <c r="AF330">
        <f t="shared" si="390"/>
        <v>0</v>
      </c>
      <c r="AG330">
        <f t="shared" si="365"/>
        <v>0</v>
      </c>
      <c r="AH330">
        <f t="shared" si="391"/>
        <v>0</v>
      </c>
      <c r="AI330">
        <f t="shared" si="391"/>
        <v>0</v>
      </c>
      <c r="AJ330">
        <f t="shared" si="366"/>
        <v>0</v>
      </c>
      <c r="AK330">
        <v>98.02</v>
      </c>
      <c r="AL330">
        <v>98.02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2.86</v>
      </c>
      <c r="BD330" t="s">
        <v>3</v>
      </c>
      <c r="BE330" t="s">
        <v>3</v>
      </c>
      <c r="BF330" t="s">
        <v>3</v>
      </c>
      <c r="BG330" t="s">
        <v>3</v>
      </c>
      <c r="BH330">
        <v>3</v>
      </c>
      <c r="BI330">
        <v>1</v>
      </c>
      <c r="BJ330" t="s">
        <v>540</v>
      </c>
      <c r="BM330">
        <v>442</v>
      </c>
      <c r="BN330">
        <v>7156650</v>
      </c>
      <c r="BO330" t="s">
        <v>538</v>
      </c>
      <c r="BP330">
        <v>1</v>
      </c>
      <c r="BQ330">
        <v>60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0</v>
      </c>
      <c r="CA330">
        <v>0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367"/>
        <v>36724.17</v>
      </c>
      <c r="CQ330">
        <f t="shared" si="368"/>
        <v>280.3372</v>
      </c>
      <c r="CR330">
        <f t="shared" si="369"/>
        <v>0</v>
      </c>
      <c r="CS330">
        <f t="shared" si="370"/>
        <v>0</v>
      </c>
      <c r="CT330">
        <f t="shared" si="371"/>
        <v>0</v>
      </c>
      <c r="CU330">
        <f t="shared" si="372"/>
        <v>0</v>
      </c>
      <c r="CV330">
        <f t="shared" si="373"/>
        <v>0</v>
      </c>
      <c r="CW330">
        <f t="shared" si="374"/>
        <v>0</v>
      </c>
      <c r="CX330">
        <f t="shared" si="375"/>
        <v>0</v>
      </c>
      <c r="CY330">
        <f t="shared" si="376"/>
        <v>0</v>
      </c>
      <c r="CZ330">
        <f t="shared" si="377"/>
        <v>0</v>
      </c>
      <c r="DC330" t="s">
        <v>3</v>
      </c>
      <c r="DD330" t="s">
        <v>3</v>
      </c>
      <c r="DE330" t="s">
        <v>3</v>
      </c>
      <c r="DF330" t="s">
        <v>3</v>
      </c>
      <c r="DG330" t="s">
        <v>3</v>
      </c>
      <c r="DH330" t="s">
        <v>3</v>
      </c>
      <c r="DI330" t="s">
        <v>3</v>
      </c>
      <c r="DJ330" t="s">
        <v>3</v>
      </c>
      <c r="DK330" t="s">
        <v>3</v>
      </c>
      <c r="DL330" t="s">
        <v>3</v>
      </c>
      <c r="DM330" t="s">
        <v>3</v>
      </c>
      <c r="DN330">
        <v>104</v>
      </c>
      <c r="DO330">
        <v>79</v>
      </c>
      <c r="DP330">
        <v>1.087</v>
      </c>
      <c r="DQ330">
        <v>1.0009999999999999</v>
      </c>
      <c r="DU330">
        <v>1005</v>
      </c>
      <c r="DV330" t="s">
        <v>28</v>
      </c>
      <c r="DW330" t="s">
        <v>28</v>
      </c>
      <c r="DX330">
        <v>1</v>
      </c>
      <c r="EE330">
        <v>21987794</v>
      </c>
      <c r="EF330">
        <v>60</v>
      </c>
      <c r="EG330" t="s">
        <v>184</v>
      </c>
      <c r="EH330">
        <v>0</v>
      </c>
      <c r="EI330" t="s">
        <v>3</v>
      </c>
      <c r="EJ330">
        <v>1</v>
      </c>
      <c r="EK330">
        <v>442</v>
      </c>
      <c r="EL330" t="s">
        <v>535</v>
      </c>
      <c r="EM330" t="s">
        <v>536</v>
      </c>
      <c r="EO330" t="s">
        <v>3</v>
      </c>
      <c r="EQ330">
        <v>0</v>
      </c>
      <c r="ER330">
        <v>98.02</v>
      </c>
      <c r="ES330">
        <v>98.02</v>
      </c>
      <c r="ET330">
        <v>0</v>
      </c>
      <c r="EU330">
        <v>0</v>
      </c>
      <c r="EV330">
        <v>0</v>
      </c>
      <c r="EW330">
        <v>0</v>
      </c>
      <c r="EX330">
        <v>0</v>
      </c>
      <c r="FQ330">
        <v>0</v>
      </c>
      <c r="FR330">
        <f t="shared" si="378"/>
        <v>0</v>
      </c>
      <c r="FS330">
        <v>0</v>
      </c>
      <c r="FX330">
        <v>104</v>
      </c>
      <c r="FY330">
        <v>79</v>
      </c>
      <c r="GA330" t="s">
        <v>3</v>
      </c>
      <c r="GD330">
        <v>0</v>
      </c>
      <c r="GF330">
        <v>145869694</v>
      </c>
      <c r="GG330">
        <v>2</v>
      </c>
      <c r="GH330">
        <v>1</v>
      </c>
      <c r="GI330">
        <v>2</v>
      </c>
      <c r="GJ330">
        <v>0</v>
      </c>
      <c r="GK330">
        <f>ROUND(R330*(R12)/100,2)</f>
        <v>0</v>
      </c>
      <c r="GL330">
        <f t="shared" si="379"/>
        <v>0</v>
      </c>
      <c r="GM330">
        <f t="shared" si="380"/>
        <v>36724.17</v>
      </c>
      <c r="GN330">
        <f t="shared" si="381"/>
        <v>36724.17</v>
      </c>
      <c r="GO330">
        <f t="shared" si="382"/>
        <v>0</v>
      </c>
      <c r="GP330">
        <f t="shared" si="383"/>
        <v>0</v>
      </c>
      <c r="GR330">
        <v>0</v>
      </c>
      <c r="GS330">
        <v>0</v>
      </c>
      <c r="GT330">
        <v>0</v>
      </c>
      <c r="GU330" t="s">
        <v>3</v>
      </c>
      <c r="GV330">
        <f t="shared" si="384"/>
        <v>0</v>
      </c>
      <c r="GW330">
        <v>1</v>
      </c>
      <c r="GX330">
        <f t="shared" si="385"/>
        <v>0</v>
      </c>
      <c r="HA330">
        <v>0</v>
      </c>
      <c r="HB330">
        <v>0</v>
      </c>
      <c r="IK330">
        <v>0</v>
      </c>
    </row>
    <row r="331" spans="1:245" x14ac:dyDescent="0.2">
      <c r="A331">
        <v>19</v>
      </c>
      <c r="B331">
        <v>1</v>
      </c>
      <c r="F331" t="s">
        <v>3</v>
      </c>
      <c r="G331" t="s">
        <v>541</v>
      </c>
      <c r="H331" t="s">
        <v>3</v>
      </c>
      <c r="AA331">
        <v>1</v>
      </c>
      <c r="IK331">
        <v>0</v>
      </c>
    </row>
    <row r="332" spans="1:245" x14ac:dyDescent="0.2">
      <c r="A332">
        <v>17</v>
      </c>
      <c r="B332">
        <v>1</v>
      </c>
      <c r="E332" t="s">
        <v>542</v>
      </c>
      <c r="F332" t="s">
        <v>18</v>
      </c>
      <c r="G332" t="s">
        <v>19</v>
      </c>
      <c r="H332" t="s">
        <v>20</v>
      </c>
      <c r="I332">
        <v>1.3</v>
      </c>
      <c r="J332">
        <v>0</v>
      </c>
      <c r="O332">
        <f>ROUND(CP332,2)</f>
        <v>149294.79</v>
      </c>
      <c r="P332">
        <f>ROUND(CQ332*I332,2)</f>
        <v>3053.85</v>
      </c>
      <c r="Q332">
        <f>ROUND(CR332*I332,2)</f>
        <v>3475.32</v>
      </c>
      <c r="R332">
        <f>ROUND(CS332*I332,2)</f>
        <v>109.77</v>
      </c>
      <c r="S332">
        <f>ROUND(CT332*I332,2)</f>
        <v>142765.62</v>
      </c>
      <c r="T332">
        <f>ROUND(CU332*I332,2)</f>
        <v>0</v>
      </c>
      <c r="U332">
        <f>CV332*I332</f>
        <v>583.04999999999995</v>
      </c>
      <c r="V332">
        <f>CW332*I332</f>
        <v>0</v>
      </c>
      <c r="W332">
        <f>ROUND(CX332*I332,2)</f>
        <v>0</v>
      </c>
      <c r="X332">
        <f t="shared" ref="X332:Y335" si="392">ROUND(CY332,2)</f>
        <v>102791.25</v>
      </c>
      <c r="Y332">
        <f t="shared" si="392"/>
        <v>62816.87</v>
      </c>
      <c r="AA332">
        <v>42145827</v>
      </c>
      <c r="AB332">
        <f>ROUND((AC332+AD332+AF332),6)</f>
        <v>6723.4274999999998</v>
      </c>
      <c r="AC332">
        <f>ROUND((ES332),6)</f>
        <v>378.89</v>
      </c>
      <c r="AD332">
        <f>ROUND(((ET332*1.25)),6)</f>
        <v>424.33749999999998</v>
      </c>
      <c r="AE332">
        <f>ROUND(((EU332*1.25)),6)</f>
        <v>84.4375</v>
      </c>
      <c r="AF332">
        <f>ROUND(((EV332*1.15)),6)</f>
        <v>5920.2</v>
      </c>
      <c r="AG332">
        <f>ROUND((AP332),6)</f>
        <v>0</v>
      </c>
      <c r="AH332">
        <f>((EW332*1.15))</f>
        <v>448.49999999999994</v>
      </c>
      <c r="AI332">
        <f>((EX332*1.25))</f>
        <v>0</v>
      </c>
      <c r="AJ332">
        <f>ROUND((AS332),6)</f>
        <v>0</v>
      </c>
      <c r="AK332">
        <v>5866.36</v>
      </c>
      <c r="AL332">
        <v>378.89</v>
      </c>
      <c r="AM332">
        <v>339.47</v>
      </c>
      <c r="AN332">
        <v>67.55</v>
      </c>
      <c r="AO332">
        <v>5148</v>
      </c>
      <c r="AP332">
        <v>0</v>
      </c>
      <c r="AQ332">
        <v>390</v>
      </c>
      <c r="AR332">
        <v>0</v>
      </c>
      <c r="AS332">
        <v>0</v>
      </c>
      <c r="AT332">
        <v>72</v>
      </c>
      <c r="AU332">
        <v>44</v>
      </c>
      <c r="AV332">
        <v>1</v>
      </c>
      <c r="AW332">
        <v>1</v>
      </c>
      <c r="AZ332">
        <v>1</v>
      </c>
      <c r="BA332">
        <v>18.55</v>
      </c>
      <c r="BB332">
        <v>6.3</v>
      </c>
      <c r="BC332">
        <v>6.2</v>
      </c>
      <c r="BD332" t="s">
        <v>3</v>
      </c>
      <c r="BE332" t="s">
        <v>3</v>
      </c>
      <c r="BF332" t="s">
        <v>3</v>
      </c>
      <c r="BG332" t="s">
        <v>3</v>
      </c>
      <c r="BH332">
        <v>0</v>
      </c>
      <c r="BI332">
        <v>1</v>
      </c>
      <c r="BJ332" t="s">
        <v>21</v>
      </c>
      <c r="BM332">
        <v>80</v>
      </c>
      <c r="BN332">
        <v>7156650</v>
      </c>
      <c r="BO332" t="s">
        <v>18</v>
      </c>
      <c r="BP332">
        <v>1</v>
      </c>
      <c r="BQ332">
        <v>30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72</v>
      </c>
      <c r="CA332">
        <v>44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>(P332+Q332+S332)</f>
        <v>149294.79</v>
      </c>
      <c r="CQ332">
        <f>(AC332*BC332*AW332)</f>
        <v>2349.1179999999999</v>
      </c>
      <c r="CR332">
        <f>(AD332*BB332*AV332)</f>
        <v>2673.3262499999996</v>
      </c>
      <c r="CS332">
        <f>(AE332*BS332*AV332)</f>
        <v>84.4375</v>
      </c>
      <c r="CT332">
        <f>(AF332*BA332*AV332)</f>
        <v>109819.71</v>
      </c>
      <c r="CU332">
        <f>AG332</f>
        <v>0</v>
      </c>
      <c r="CV332">
        <f>(AH332*AV332)</f>
        <v>448.49999999999994</v>
      </c>
      <c r="CW332">
        <f t="shared" ref="CW332:CX335" si="393">AI332</f>
        <v>0</v>
      </c>
      <c r="CX332">
        <f t="shared" si="393"/>
        <v>0</v>
      </c>
      <c r="CY332">
        <f>S332*(BZ332/100)</f>
        <v>102791.24639999999</v>
      </c>
      <c r="CZ332">
        <f>S332*(CA332/100)</f>
        <v>62816.872799999997</v>
      </c>
      <c r="DC332" t="s">
        <v>3</v>
      </c>
      <c r="DD332" t="s">
        <v>3</v>
      </c>
      <c r="DE332" t="s">
        <v>11</v>
      </c>
      <c r="DF332" t="s">
        <v>11</v>
      </c>
      <c r="DG332" t="s">
        <v>12</v>
      </c>
      <c r="DH332" t="s">
        <v>3</v>
      </c>
      <c r="DI332" t="s">
        <v>12</v>
      </c>
      <c r="DJ332" t="s">
        <v>11</v>
      </c>
      <c r="DK332" t="s">
        <v>3</v>
      </c>
      <c r="DL332" t="s">
        <v>3</v>
      </c>
      <c r="DM332" t="s">
        <v>3</v>
      </c>
      <c r="DN332">
        <v>85</v>
      </c>
      <c r="DO332">
        <v>70</v>
      </c>
      <c r="DP332">
        <v>1.087</v>
      </c>
      <c r="DQ332">
        <v>1</v>
      </c>
      <c r="DU332">
        <v>1005</v>
      </c>
      <c r="DV332" t="s">
        <v>20</v>
      </c>
      <c r="DW332" t="s">
        <v>20</v>
      </c>
      <c r="DX332">
        <v>100</v>
      </c>
      <c r="EE332">
        <v>21987432</v>
      </c>
      <c r="EF332">
        <v>30</v>
      </c>
      <c r="EG332" t="s">
        <v>22</v>
      </c>
      <c r="EH332">
        <v>0</v>
      </c>
      <c r="EI332" t="s">
        <v>3</v>
      </c>
      <c r="EJ332">
        <v>1</v>
      </c>
      <c r="EK332">
        <v>80</v>
      </c>
      <c r="EL332" t="s">
        <v>23</v>
      </c>
      <c r="EM332" t="s">
        <v>24</v>
      </c>
      <c r="EO332" t="s">
        <v>3</v>
      </c>
      <c r="EQ332">
        <v>131072</v>
      </c>
      <c r="ER332">
        <v>5866.36</v>
      </c>
      <c r="ES332">
        <v>378.89</v>
      </c>
      <c r="ET332">
        <v>339.47</v>
      </c>
      <c r="EU332">
        <v>67.55</v>
      </c>
      <c r="EV332">
        <v>5148</v>
      </c>
      <c r="EW332">
        <v>390</v>
      </c>
      <c r="EX332">
        <v>0</v>
      </c>
      <c r="EY332">
        <v>0</v>
      </c>
      <c r="FQ332">
        <v>0</v>
      </c>
      <c r="FR332">
        <f>ROUND(IF(AND(BH332=3,BI332=3),P332,0),2)</f>
        <v>0</v>
      </c>
      <c r="FS332">
        <v>0</v>
      </c>
      <c r="FX332">
        <v>85</v>
      </c>
      <c r="FY332">
        <v>70</v>
      </c>
      <c r="GA332" t="s">
        <v>3</v>
      </c>
      <c r="GD332">
        <v>0</v>
      </c>
      <c r="GF332">
        <v>-1679795181</v>
      </c>
      <c r="GG332">
        <v>2</v>
      </c>
      <c r="GH332">
        <v>1</v>
      </c>
      <c r="GI332">
        <v>2</v>
      </c>
      <c r="GJ332">
        <v>0</v>
      </c>
      <c r="GK332">
        <f>ROUND(R332*(R12)/100,2)</f>
        <v>183.32</v>
      </c>
      <c r="GL332">
        <f>ROUND(IF(AND(BH332=3,BI332=3,FS332&lt;&gt;0),P332,0),2)</f>
        <v>0</v>
      </c>
      <c r="GM332">
        <f>ROUND(O332+X332+Y332+GK332,2)+GX332</f>
        <v>315086.23</v>
      </c>
      <c r="GN332">
        <f>IF(OR(BI332=0,BI332=1),ROUND(O332+X332+Y332+GK332,2),0)</f>
        <v>315086.23</v>
      </c>
      <c r="GO332">
        <f>IF(BI332=2,ROUND(O332+X332+Y332+GK332,2),0)</f>
        <v>0</v>
      </c>
      <c r="GP332">
        <f>IF(BI332=4,ROUND(O332+X332+Y332+GK332,2)+GX332,0)</f>
        <v>0</v>
      </c>
      <c r="GR332">
        <v>0</v>
      </c>
      <c r="GS332">
        <v>0</v>
      </c>
      <c r="GT332">
        <v>0</v>
      </c>
      <c r="GU332" t="s">
        <v>3</v>
      </c>
      <c r="GV332">
        <f>ROUND(GT332,6)</f>
        <v>0</v>
      </c>
      <c r="GW332">
        <v>1</v>
      </c>
      <c r="GX332">
        <f>ROUND(GV332*GW332*I332,2)</f>
        <v>0</v>
      </c>
      <c r="HA332">
        <v>0</v>
      </c>
      <c r="HB332">
        <v>0</v>
      </c>
      <c r="IK332">
        <v>0</v>
      </c>
    </row>
    <row r="333" spans="1:245" x14ac:dyDescent="0.2">
      <c r="A333">
        <v>18</v>
      </c>
      <c r="B333">
        <v>1</v>
      </c>
      <c r="E333" t="s">
        <v>543</v>
      </c>
      <c r="F333" t="s">
        <v>26</v>
      </c>
      <c r="G333" t="s">
        <v>27</v>
      </c>
      <c r="H333" t="s">
        <v>28</v>
      </c>
      <c r="I333">
        <f>I332*J333</f>
        <v>136.5</v>
      </c>
      <c r="J333">
        <v>105</v>
      </c>
      <c r="O333">
        <f>ROUND(CP333,2)</f>
        <v>74199.22</v>
      </c>
      <c r="P333">
        <f>ROUND(CQ333*I333,2)</f>
        <v>74199.22</v>
      </c>
      <c r="Q333">
        <f>ROUND(CR333*I333,2)</f>
        <v>0</v>
      </c>
      <c r="R333">
        <f>ROUND(CS333*I333,2)</f>
        <v>0</v>
      </c>
      <c r="S333">
        <f>ROUND(CT333*I333,2)</f>
        <v>0</v>
      </c>
      <c r="T333">
        <f>ROUND(CU333*I333,2)</f>
        <v>0</v>
      </c>
      <c r="U333">
        <f>CV333*I333</f>
        <v>0</v>
      </c>
      <c r="V333">
        <f>CW333*I333</f>
        <v>0</v>
      </c>
      <c r="W333">
        <f>ROUND(CX333*I333,2)</f>
        <v>0</v>
      </c>
      <c r="X333">
        <f t="shared" si="392"/>
        <v>0</v>
      </c>
      <c r="Y333">
        <f t="shared" si="392"/>
        <v>0</v>
      </c>
      <c r="AA333">
        <v>42145827</v>
      </c>
      <c r="AB333">
        <f>ROUND((AC333+AD333+AF333),6)</f>
        <v>169.87</v>
      </c>
      <c r="AC333">
        <f>ROUND((ES333),6)</f>
        <v>169.87</v>
      </c>
      <c r="AD333">
        <f>ROUND((ET333),6)</f>
        <v>0</v>
      </c>
      <c r="AE333">
        <f>ROUND((EU333),6)</f>
        <v>0</v>
      </c>
      <c r="AF333">
        <f>ROUND((EV333),6)</f>
        <v>0</v>
      </c>
      <c r="AG333">
        <f>ROUND((AP333),6)</f>
        <v>0</v>
      </c>
      <c r="AH333">
        <f>(EW333)</f>
        <v>0</v>
      </c>
      <c r="AI333">
        <f>(EX333)</f>
        <v>0</v>
      </c>
      <c r="AJ333">
        <f>ROUND((AS333),6)</f>
        <v>0</v>
      </c>
      <c r="AK333">
        <v>169.87</v>
      </c>
      <c r="AL333">
        <v>169.87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1</v>
      </c>
      <c r="AW333">
        <v>1</v>
      </c>
      <c r="AZ333">
        <v>1</v>
      </c>
      <c r="BA333">
        <v>1</v>
      </c>
      <c r="BB333">
        <v>1</v>
      </c>
      <c r="BC333">
        <v>3.2</v>
      </c>
      <c r="BD333" t="s">
        <v>3</v>
      </c>
      <c r="BE333" t="s">
        <v>3</v>
      </c>
      <c r="BF333" t="s">
        <v>3</v>
      </c>
      <c r="BG333" t="s">
        <v>3</v>
      </c>
      <c r="BH333">
        <v>3</v>
      </c>
      <c r="BI333">
        <v>1</v>
      </c>
      <c r="BJ333" t="s">
        <v>29</v>
      </c>
      <c r="BM333">
        <v>80</v>
      </c>
      <c r="BN333">
        <v>7156650</v>
      </c>
      <c r="BO333" t="s">
        <v>26</v>
      </c>
      <c r="BP333">
        <v>1</v>
      </c>
      <c r="BQ333">
        <v>30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0</v>
      </c>
      <c r="CA333">
        <v>0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>(P333+Q333+S333)</f>
        <v>74199.22</v>
      </c>
      <c r="CQ333">
        <f>(AC333*BC333*AW333)</f>
        <v>543.58400000000006</v>
      </c>
      <c r="CR333">
        <f>(AD333*BB333*AV333)</f>
        <v>0</v>
      </c>
      <c r="CS333">
        <f>(AE333*BS333*AV333)</f>
        <v>0</v>
      </c>
      <c r="CT333">
        <f>(AF333*BA333*AV333)</f>
        <v>0</v>
      </c>
      <c r="CU333">
        <f>AG333</f>
        <v>0</v>
      </c>
      <c r="CV333">
        <f>(AH333*AV333)</f>
        <v>0</v>
      </c>
      <c r="CW333">
        <f t="shared" si="393"/>
        <v>0</v>
      </c>
      <c r="CX333">
        <f t="shared" si="393"/>
        <v>0</v>
      </c>
      <c r="CY333">
        <f>S333*(BZ333/100)</f>
        <v>0</v>
      </c>
      <c r="CZ333">
        <f>S333*(CA333/100)</f>
        <v>0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85</v>
      </c>
      <c r="DO333">
        <v>70</v>
      </c>
      <c r="DP333">
        <v>1.087</v>
      </c>
      <c r="DQ333">
        <v>1</v>
      </c>
      <c r="DU333">
        <v>1005</v>
      </c>
      <c r="DV333" t="s">
        <v>28</v>
      </c>
      <c r="DW333" t="s">
        <v>28</v>
      </c>
      <c r="DX333">
        <v>1</v>
      </c>
      <c r="EE333">
        <v>21987432</v>
      </c>
      <c r="EF333">
        <v>30</v>
      </c>
      <c r="EG333" t="s">
        <v>22</v>
      </c>
      <c r="EH333">
        <v>0</v>
      </c>
      <c r="EI333" t="s">
        <v>3</v>
      </c>
      <c r="EJ333">
        <v>1</v>
      </c>
      <c r="EK333">
        <v>80</v>
      </c>
      <c r="EL333" t="s">
        <v>23</v>
      </c>
      <c r="EM333" t="s">
        <v>24</v>
      </c>
      <c r="EO333" t="s">
        <v>3</v>
      </c>
      <c r="EQ333">
        <v>0</v>
      </c>
      <c r="ER333">
        <v>169.87</v>
      </c>
      <c r="ES333">
        <v>169.87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>ROUND(IF(AND(BH333=3,BI333=3),P333,0),2)</f>
        <v>0</v>
      </c>
      <c r="FS333">
        <v>0</v>
      </c>
      <c r="FX333">
        <v>85</v>
      </c>
      <c r="FY333">
        <v>70</v>
      </c>
      <c r="GA333" t="s">
        <v>3</v>
      </c>
      <c r="GD333">
        <v>0</v>
      </c>
      <c r="GF333">
        <v>-2078191382</v>
      </c>
      <c r="GG333">
        <v>2</v>
      </c>
      <c r="GH333">
        <v>1</v>
      </c>
      <c r="GI333">
        <v>2</v>
      </c>
      <c r="GJ333">
        <v>0</v>
      </c>
      <c r="GK333">
        <f>ROUND(R333*(R12)/100,2)</f>
        <v>0</v>
      </c>
      <c r="GL333">
        <f>ROUND(IF(AND(BH333=3,BI333=3,FS333&lt;&gt;0),P333,0),2)</f>
        <v>0</v>
      </c>
      <c r="GM333">
        <f>ROUND(O333+X333+Y333+GK333,2)+GX333</f>
        <v>74199.22</v>
      </c>
      <c r="GN333">
        <f>IF(OR(BI333=0,BI333=1),ROUND(O333+X333+Y333+GK333,2),0)</f>
        <v>74199.22</v>
      </c>
      <c r="GO333">
        <f>IF(BI333=2,ROUND(O333+X333+Y333+GK333,2),0)</f>
        <v>0</v>
      </c>
      <c r="GP333">
        <f>IF(BI333=4,ROUND(O333+X333+Y333+GK333,2)+GX333,0)</f>
        <v>0</v>
      </c>
      <c r="GR333">
        <v>0</v>
      </c>
      <c r="GS333">
        <v>0</v>
      </c>
      <c r="GT333">
        <v>0</v>
      </c>
      <c r="GU333" t="s">
        <v>3</v>
      </c>
      <c r="GV333">
        <f>ROUND(GT333,6)</f>
        <v>0</v>
      </c>
      <c r="GW333">
        <v>1</v>
      </c>
      <c r="GX333">
        <f>ROUND(GV333*GW333*I333,2)</f>
        <v>0</v>
      </c>
      <c r="HA333">
        <v>0</v>
      </c>
      <c r="HB333">
        <v>0</v>
      </c>
      <c r="IK333">
        <v>0</v>
      </c>
    </row>
    <row r="334" spans="1:245" x14ac:dyDescent="0.2">
      <c r="A334">
        <v>17</v>
      </c>
      <c r="B334">
        <v>1</v>
      </c>
      <c r="E334" t="s">
        <v>544</v>
      </c>
      <c r="F334" t="s">
        <v>545</v>
      </c>
      <c r="G334" t="s">
        <v>546</v>
      </c>
      <c r="H334" t="s">
        <v>424</v>
      </c>
      <c r="I334">
        <v>1.32</v>
      </c>
      <c r="J334">
        <v>0</v>
      </c>
      <c r="O334">
        <f>ROUND(CP334,2)</f>
        <v>547887.73</v>
      </c>
      <c r="P334">
        <f>ROUND(CQ334*I334,2)</f>
        <v>291199.78999999998</v>
      </c>
      <c r="Q334">
        <f>ROUND(CR334*I334,2)</f>
        <v>896.43</v>
      </c>
      <c r="R334">
        <f>ROUND(CS334*I334,2)</f>
        <v>18.809999999999999</v>
      </c>
      <c r="S334">
        <f>ROUND(CT334*I334,2)</f>
        <v>255791.51</v>
      </c>
      <c r="T334">
        <f>ROUND(CU334*I334,2)</f>
        <v>0</v>
      </c>
      <c r="U334">
        <f>CV334*I334</f>
        <v>1001.1513599999998</v>
      </c>
      <c r="V334">
        <f>CW334*I334</f>
        <v>0</v>
      </c>
      <c r="W334">
        <f>ROUND(CX334*I334,2)</f>
        <v>0</v>
      </c>
      <c r="X334">
        <f t="shared" si="392"/>
        <v>219980.7</v>
      </c>
      <c r="Y334">
        <f t="shared" si="392"/>
        <v>112548.26</v>
      </c>
      <c r="AA334">
        <v>42145827</v>
      </c>
      <c r="AB334">
        <f>ROUND((AC334+AD334+AF334),6)</f>
        <v>53651.841500000002</v>
      </c>
      <c r="AC334">
        <f>ROUND((ES334),6)</f>
        <v>43087.09</v>
      </c>
      <c r="AD334">
        <f>ROUND(((ET334*1.25)),6)</f>
        <v>118.3125</v>
      </c>
      <c r="AE334">
        <f>ROUND(((EU334*1.25)),6)</f>
        <v>14.25</v>
      </c>
      <c r="AF334">
        <f>ROUND(((EV334*1.15)),6)</f>
        <v>10446.439</v>
      </c>
      <c r="AG334">
        <f>ROUND((AP334),6)</f>
        <v>0</v>
      </c>
      <c r="AH334">
        <f>((EW334*1.15))</f>
        <v>758.44799999999987</v>
      </c>
      <c r="AI334">
        <f>((EX334*1.25))</f>
        <v>0</v>
      </c>
      <c r="AJ334">
        <f>ROUND((AS334),6)</f>
        <v>0</v>
      </c>
      <c r="AK334">
        <v>52265.599999999999</v>
      </c>
      <c r="AL334">
        <v>43087.09</v>
      </c>
      <c r="AM334">
        <v>94.65</v>
      </c>
      <c r="AN334">
        <v>11.4</v>
      </c>
      <c r="AO334">
        <v>9083.86</v>
      </c>
      <c r="AP334">
        <v>0</v>
      </c>
      <c r="AQ334">
        <v>659.52</v>
      </c>
      <c r="AR334">
        <v>0</v>
      </c>
      <c r="AS334">
        <v>0</v>
      </c>
      <c r="AT334">
        <v>86</v>
      </c>
      <c r="AU334">
        <v>44</v>
      </c>
      <c r="AV334">
        <v>1</v>
      </c>
      <c r="AW334">
        <v>1</v>
      </c>
      <c r="AZ334">
        <v>1</v>
      </c>
      <c r="BA334">
        <v>18.55</v>
      </c>
      <c r="BB334">
        <v>5.74</v>
      </c>
      <c r="BC334">
        <v>5.12</v>
      </c>
      <c r="BD334" t="s">
        <v>3</v>
      </c>
      <c r="BE334" t="s">
        <v>3</v>
      </c>
      <c r="BF334" t="s">
        <v>3</v>
      </c>
      <c r="BG334" t="s">
        <v>3</v>
      </c>
      <c r="BH334">
        <v>0</v>
      </c>
      <c r="BI334">
        <v>1</v>
      </c>
      <c r="BJ334" t="s">
        <v>547</v>
      </c>
      <c r="BM334">
        <v>127</v>
      </c>
      <c r="BN334">
        <v>7156650</v>
      </c>
      <c r="BO334" t="s">
        <v>545</v>
      </c>
      <c r="BP334">
        <v>1</v>
      </c>
      <c r="BQ334">
        <v>30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86</v>
      </c>
      <c r="CA334">
        <v>44</v>
      </c>
      <c r="CF334">
        <v>0</v>
      </c>
      <c r="CG334">
        <v>0</v>
      </c>
      <c r="CM334">
        <v>0</v>
      </c>
      <c r="CN334" t="s">
        <v>3</v>
      </c>
      <c r="CO334">
        <v>0</v>
      </c>
      <c r="CP334">
        <f>(P334+Q334+S334)</f>
        <v>547887.73</v>
      </c>
      <c r="CQ334">
        <f>(AC334*BC334*AW334)</f>
        <v>220605.90079999997</v>
      </c>
      <c r="CR334">
        <f>(AD334*BB334*AV334)</f>
        <v>679.11374999999998</v>
      </c>
      <c r="CS334">
        <f>(AE334*BS334*AV334)</f>
        <v>14.25</v>
      </c>
      <c r="CT334">
        <f>(AF334*BA334*AV334)</f>
        <v>193781.44345000002</v>
      </c>
      <c r="CU334">
        <f>AG334</f>
        <v>0</v>
      </c>
      <c r="CV334">
        <f>(AH334*AV334)</f>
        <v>758.44799999999987</v>
      </c>
      <c r="CW334">
        <f t="shared" si="393"/>
        <v>0</v>
      </c>
      <c r="CX334">
        <f t="shared" si="393"/>
        <v>0</v>
      </c>
      <c r="CY334">
        <f>S334*(BZ334/100)</f>
        <v>219980.6986</v>
      </c>
      <c r="CZ334">
        <f>S334*(CA334/100)</f>
        <v>112548.2644</v>
      </c>
      <c r="DC334" t="s">
        <v>3</v>
      </c>
      <c r="DD334" t="s">
        <v>3</v>
      </c>
      <c r="DE334" t="s">
        <v>11</v>
      </c>
      <c r="DF334" t="s">
        <v>11</v>
      </c>
      <c r="DG334" t="s">
        <v>12</v>
      </c>
      <c r="DH334" t="s">
        <v>3</v>
      </c>
      <c r="DI334" t="s">
        <v>12</v>
      </c>
      <c r="DJ334" t="s">
        <v>11</v>
      </c>
      <c r="DK334" t="s">
        <v>3</v>
      </c>
      <c r="DL334" t="s">
        <v>3</v>
      </c>
      <c r="DM334" t="s">
        <v>3</v>
      </c>
      <c r="DN334">
        <v>100</v>
      </c>
      <c r="DO334">
        <v>64</v>
      </c>
      <c r="DP334">
        <v>1.0469999999999999</v>
      </c>
      <c r="DQ334">
        <v>1.0029999999999999</v>
      </c>
      <c r="DU334">
        <v>1003</v>
      </c>
      <c r="DV334" t="s">
        <v>424</v>
      </c>
      <c r="DW334" t="s">
        <v>424</v>
      </c>
      <c r="DX334">
        <v>100</v>
      </c>
      <c r="EE334">
        <v>21987479</v>
      </c>
      <c r="EF334">
        <v>30</v>
      </c>
      <c r="EG334" t="s">
        <v>22</v>
      </c>
      <c r="EH334">
        <v>0</v>
      </c>
      <c r="EI334" t="s">
        <v>3</v>
      </c>
      <c r="EJ334">
        <v>1</v>
      </c>
      <c r="EK334">
        <v>127</v>
      </c>
      <c r="EL334" t="s">
        <v>548</v>
      </c>
      <c r="EM334" t="s">
        <v>549</v>
      </c>
      <c r="EO334" t="s">
        <v>3</v>
      </c>
      <c r="EQ334">
        <v>131072</v>
      </c>
      <c r="ER334">
        <v>52265.599999999999</v>
      </c>
      <c r="ES334">
        <v>43087.09</v>
      </c>
      <c r="ET334">
        <v>94.65</v>
      </c>
      <c r="EU334">
        <v>11.4</v>
      </c>
      <c r="EV334">
        <v>9083.86</v>
      </c>
      <c r="EW334">
        <v>659.52</v>
      </c>
      <c r="EX334">
        <v>0</v>
      </c>
      <c r="EY334">
        <v>0</v>
      </c>
      <c r="FQ334">
        <v>0</v>
      </c>
      <c r="FR334">
        <f>ROUND(IF(AND(BH334=3,BI334=3),P334,0),2)</f>
        <v>0</v>
      </c>
      <c r="FS334">
        <v>0</v>
      </c>
      <c r="FX334">
        <v>100</v>
      </c>
      <c r="FY334">
        <v>64</v>
      </c>
      <c r="GA334" t="s">
        <v>3</v>
      </c>
      <c r="GD334">
        <v>0</v>
      </c>
      <c r="GF334">
        <v>1931709113</v>
      </c>
      <c r="GG334">
        <v>2</v>
      </c>
      <c r="GH334">
        <v>1</v>
      </c>
      <c r="GI334">
        <v>2</v>
      </c>
      <c r="GJ334">
        <v>0</v>
      </c>
      <c r="GK334">
        <f>ROUND(R334*(R12)/100,2)</f>
        <v>31.41</v>
      </c>
      <c r="GL334">
        <f>ROUND(IF(AND(BH334=3,BI334=3,FS334&lt;&gt;0),P334,0),2)</f>
        <v>0</v>
      </c>
      <c r="GM334">
        <f>ROUND(O334+X334+Y334+GK334,2)+GX334</f>
        <v>880448.1</v>
      </c>
      <c r="GN334">
        <f>IF(OR(BI334=0,BI334=1),ROUND(O334+X334+Y334+GK334,2),0)</f>
        <v>880448.1</v>
      </c>
      <c r="GO334">
        <f>IF(BI334=2,ROUND(O334+X334+Y334+GK334,2),0)</f>
        <v>0</v>
      </c>
      <c r="GP334">
        <f>IF(BI334=4,ROUND(O334+X334+Y334+GK334,2)+GX334,0)</f>
        <v>0</v>
      </c>
      <c r="GR334">
        <v>0</v>
      </c>
      <c r="GS334">
        <v>0</v>
      </c>
      <c r="GT334">
        <v>0</v>
      </c>
      <c r="GU334" t="s">
        <v>3</v>
      </c>
      <c r="GV334">
        <f>ROUND(GT334,6)</f>
        <v>0</v>
      </c>
      <c r="GW334">
        <v>1</v>
      </c>
      <c r="GX334">
        <f>ROUND(GV334*GW334*I334,2)</f>
        <v>0</v>
      </c>
      <c r="HA334">
        <v>0</v>
      </c>
      <c r="HB334">
        <v>0</v>
      </c>
      <c r="IK334">
        <v>0</v>
      </c>
    </row>
    <row r="335" spans="1:245" x14ac:dyDescent="0.2">
      <c r="A335">
        <v>18</v>
      </c>
      <c r="B335">
        <v>1</v>
      </c>
      <c r="E335" t="s">
        <v>550</v>
      </c>
      <c r="F335" t="s">
        <v>551</v>
      </c>
      <c r="G335" t="s">
        <v>552</v>
      </c>
      <c r="H335" t="s">
        <v>28</v>
      </c>
      <c r="I335">
        <f>I334*J335</f>
        <v>132</v>
      </c>
      <c r="J335">
        <v>100</v>
      </c>
      <c r="O335">
        <f>ROUND(CP335,2)</f>
        <v>1218369.79</v>
      </c>
      <c r="P335">
        <f>ROUND(CQ335*I335,2)</f>
        <v>1218369.79</v>
      </c>
      <c r="Q335">
        <f>ROUND(CR335*I335,2)</f>
        <v>0</v>
      </c>
      <c r="R335">
        <f>ROUND(CS335*I335,2)</f>
        <v>0</v>
      </c>
      <c r="S335">
        <f>ROUND(CT335*I335,2)</f>
        <v>0</v>
      </c>
      <c r="T335">
        <f>ROUND(CU335*I335,2)</f>
        <v>0</v>
      </c>
      <c r="U335">
        <f>CV335*I335</f>
        <v>0</v>
      </c>
      <c r="V335">
        <f>CW335*I335</f>
        <v>0</v>
      </c>
      <c r="W335">
        <f>ROUND(CX335*I335,2)</f>
        <v>0</v>
      </c>
      <c r="X335">
        <f t="shared" si="392"/>
        <v>0</v>
      </c>
      <c r="Y335">
        <f t="shared" si="392"/>
        <v>0</v>
      </c>
      <c r="AA335">
        <v>42145827</v>
      </c>
      <c r="AB335">
        <f>ROUND((AC335+AD335+AF335),6)</f>
        <v>1052.46</v>
      </c>
      <c r="AC335">
        <f>ROUND((ES335),6)</f>
        <v>1052.46</v>
      </c>
      <c r="AD335">
        <f>ROUND((ET335),6)</f>
        <v>0</v>
      </c>
      <c r="AE335">
        <f>ROUND((EU335),6)</f>
        <v>0</v>
      </c>
      <c r="AF335">
        <f>ROUND((EV335),6)</f>
        <v>0</v>
      </c>
      <c r="AG335">
        <f>ROUND((AP335),6)</f>
        <v>0</v>
      </c>
      <c r="AH335">
        <f>(EW335)</f>
        <v>0</v>
      </c>
      <c r="AI335">
        <f>(EX335)</f>
        <v>0</v>
      </c>
      <c r="AJ335">
        <f>ROUND((AS335),6)</f>
        <v>0</v>
      </c>
      <c r="AK335">
        <v>1052.46</v>
      </c>
      <c r="AL335">
        <v>1052.46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1</v>
      </c>
      <c r="AW335">
        <v>1</v>
      </c>
      <c r="AZ335">
        <v>1</v>
      </c>
      <c r="BA335">
        <v>1</v>
      </c>
      <c r="BB335">
        <v>1</v>
      </c>
      <c r="BC335">
        <v>8.77</v>
      </c>
      <c r="BD335" t="s">
        <v>3</v>
      </c>
      <c r="BE335" t="s">
        <v>3</v>
      </c>
      <c r="BF335" t="s">
        <v>3</v>
      </c>
      <c r="BG335" t="s">
        <v>3</v>
      </c>
      <c r="BH335">
        <v>3</v>
      </c>
      <c r="BI335">
        <v>1</v>
      </c>
      <c r="BJ335" t="s">
        <v>553</v>
      </c>
      <c r="BM335">
        <v>127</v>
      </c>
      <c r="BN335">
        <v>7156650</v>
      </c>
      <c r="BO335" t="s">
        <v>551</v>
      </c>
      <c r="BP335">
        <v>1</v>
      </c>
      <c r="BQ335">
        <v>30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3</v>
      </c>
      <c r="BZ335">
        <v>0</v>
      </c>
      <c r="CA335">
        <v>0</v>
      </c>
      <c r="CF335">
        <v>0</v>
      </c>
      <c r="CG335">
        <v>0</v>
      </c>
      <c r="CM335">
        <v>0</v>
      </c>
      <c r="CN335" t="s">
        <v>3</v>
      </c>
      <c r="CO335">
        <v>0</v>
      </c>
      <c r="CP335">
        <f>(P335+Q335+S335)</f>
        <v>1218369.79</v>
      </c>
      <c r="CQ335">
        <f>(AC335*BC335*AW335)</f>
        <v>9230.0741999999991</v>
      </c>
      <c r="CR335">
        <f>(AD335*BB335*AV335)</f>
        <v>0</v>
      </c>
      <c r="CS335">
        <f>(AE335*BS335*AV335)</f>
        <v>0</v>
      </c>
      <c r="CT335">
        <f>(AF335*BA335*AV335)</f>
        <v>0</v>
      </c>
      <c r="CU335">
        <f>AG335</f>
        <v>0</v>
      </c>
      <c r="CV335">
        <f>(AH335*AV335)</f>
        <v>0</v>
      </c>
      <c r="CW335">
        <f t="shared" si="393"/>
        <v>0</v>
      </c>
      <c r="CX335">
        <f t="shared" si="393"/>
        <v>0</v>
      </c>
      <c r="CY335">
        <f>S335*(BZ335/100)</f>
        <v>0</v>
      </c>
      <c r="CZ335">
        <f>S335*(CA335/100)</f>
        <v>0</v>
      </c>
      <c r="DC335" t="s">
        <v>3</v>
      </c>
      <c r="DD335" t="s">
        <v>3</v>
      </c>
      <c r="DE335" t="s">
        <v>3</v>
      </c>
      <c r="DF335" t="s">
        <v>3</v>
      </c>
      <c r="DG335" t="s">
        <v>3</v>
      </c>
      <c r="DH335" t="s">
        <v>3</v>
      </c>
      <c r="DI335" t="s">
        <v>3</v>
      </c>
      <c r="DJ335" t="s">
        <v>3</v>
      </c>
      <c r="DK335" t="s">
        <v>3</v>
      </c>
      <c r="DL335" t="s">
        <v>3</v>
      </c>
      <c r="DM335" t="s">
        <v>3</v>
      </c>
      <c r="DN335">
        <v>100</v>
      </c>
      <c r="DO335">
        <v>64</v>
      </c>
      <c r="DP335">
        <v>1.0469999999999999</v>
      </c>
      <c r="DQ335">
        <v>1.0029999999999999</v>
      </c>
      <c r="DU335">
        <v>1005</v>
      </c>
      <c r="DV335" t="s">
        <v>28</v>
      </c>
      <c r="DW335" t="s">
        <v>28</v>
      </c>
      <c r="DX335">
        <v>1</v>
      </c>
      <c r="EE335">
        <v>21987479</v>
      </c>
      <c r="EF335">
        <v>30</v>
      </c>
      <c r="EG335" t="s">
        <v>22</v>
      </c>
      <c r="EH335">
        <v>0</v>
      </c>
      <c r="EI335" t="s">
        <v>3</v>
      </c>
      <c r="EJ335">
        <v>1</v>
      </c>
      <c r="EK335">
        <v>127</v>
      </c>
      <c r="EL335" t="s">
        <v>548</v>
      </c>
      <c r="EM335" t="s">
        <v>549</v>
      </c>
      <c r="EO335" t="s">
        <v>3</v>
      </c>
      <c r="EQ335">
        <v>0</v>
      </c>
      <c r="ER335">
        <v>1052.46</v>
      </c>
      <c r="ES335">
        <v>1052.46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>ROUND(IF(AND(BH335=3,BI335=3),P335,0),2)</f>
        <v>0</v>
      </c>
      <c r="FS335">
        <v>0</v>
      </c>
      <c r="FX335">
        <v>100</v>
      </c>
      <c r="FY335">
        <v>64</v>
      </c>
      <c r="GA335" t="s">
        <v>3</v>
      </c>
      <c r="GD335">
        <v>0</v>
      </c>
      <c r="GF335">
        <v>-1267618994</v>
      </c>
      <c r="GG335">
        <v>2</v>
      </c>
      <c r="GH335">
        <v>1</v>
      </c>
      <c r="GI335">
        <v>2</v>
      </c>
      <c r="GJ335">
        <v>0</v>
      </c>
      <c r="GK335">
        <f>ROUND(R335*(R12)/100,2)</f>
        <v>0</v>
      </c>
      <c r="GL335">
        <f>ROUND(IF(AND(BH335=3,BI335=3,FS335&lt;&gt;0),P335,0),2)</f>
        <v>0</v>
      </c>
      <c r="GM335">
        <f>ROUND(O335+X335+Y335+GK335,2)+GX335</f>
        <v>1218369.79</v>
      </c>
      <c r="GN335">
        <f>IF(OR(BI335=0,BI335=1),ROUND(O335+X335+Y335+GK335,2),0)</f>
        <v>1218369.79</v>
      </c>
      <c r="GO335">
        <f>IF(BI335=2,ROUND(O335+X335+Y335+GK335,2),0)</f>
        <v>0</v>
      </c>
      <c r="GP335">
        <f>IF(BI335=4,ROUND(O335+X335+Y335+GK335,2)+GX335,0)</f>
        <v>0</v>
      </c>
      <c r="GR335">
        <v>0</v>
      </c>
      <c r="GS335">
        <v>0</v>
      </c>
      <c r="GT335">
        <v>0</v>
      </c>
      <c r="GU335" t="s">
        <v>3</v>
      </c>
      <c r="GV335">
        <f>ROUND(GT335,6)</f>
        <v>0</v>
      </c>
      <c r="GW335">
        <v>1</v>
      </c>
      <c r="GX335">
        <f>ROUND(GV335*GW335*I335,2)</f>
        <v>0</v>
      </c>
      <c r="HA335">
        <v>0</v>
      </c>
      <c r="HB335">
        <v>0</v>
      </c>
      <c r="IK335">
        <v>0</v>
      </c>
    </row>
    <row r="336" spans="1:245" x14ac:dyDescent="0.2">
      <c r="A336">
        <v>19</v>
      </c>
      <c r="B336">
        <v>1</v>
      </c>
      <c r="F336" t="s">
        <v>3</v>
      </c>
      <c r="G336" t="s">
        <v>554</v>
      </c>
      <c r="H336" t="s">
        <v>3</v>
      </c>
      <c r="AA336">
        <v>1</v>
      </c>
      <c r="IK336">
        <v>0</v>
      </c>
    </row>
    <row r="337" spans="1:245" x14ac:dyDescent="0.2">
      <c r="A337">
        <v>17</v>
      </c>
      <c r="B337">
        <v>1</v>
      </c>
      <c r="E337" t="s">
        <v>555</v>
      </c>
      <c r="F337" t="s">
        <v>556</v>
      </c>
      <c r="G337" t="s">
        <v>557</v>
      </c>
      <c r="H337" t="s">
        <v>558</v>
      </c>
      <c r="I337">
        <v>1.867</v>
      </c>
      <c r="J337">
        <v>0</v>
      </c>
      <c r="O337">
        <f t="shared" ref="O337:O345" si="394">ROUND(CP337,2)</f>
        <v>95823.21</v>
      </c>
      <c r="P337">
        <f t="shared" ref="P337:P345" si="395">ROUND(CQ337*I337,2)</f>
        <v>0</v>
      </c>
      <c r="Q337">
        <f t="shared" ref="Q337:Q345" si="396">ROUND(CR337*I337,2)</f>
        <v>21891.77</v>
      </c>
      <c r="R337">
        <f t="shared" ref="R337:R345" si="397">ROUND(CS337*I337,2)</f>
        <v>763.47</v>
      </c>
      <c r="S337">
        <f t="shared" ref="S337:S345" si="398">ROUND(CT337*I337,2)</f>
        <v>73931.44</v>
      </c>
      <c r="T337">
        <f t="shared" ref="T337:T345" si="399">ROUND(CU337*I337,2)</f>
        <v>0</v>
      </c>
      <c r="U337">
        <f t="shared" ref="U337:U345" si="400">CV337*I337</f>
        <v>396.56946999999997</v>
      </c>
      <c r="V337">
        <f t="shared" ref="V337:V345" si="401">CW337*I337</f>
        <v>0</v>
      </c>
      <c r="W337">
        <f t="shared" ref="W337:W345" si="402">ROUND(CX337*I337,2)</f>
        <v>0</v>
      </c>
      <c r="X337">
        <f t="shared" ref="X337:X345" si="403">ROUND(CY337,2)</f>
        <v>53230.64</v>
      </c>
      <c r="Y337">
        <f t="shared" ref="Y337:Y345" si="404">ROUND(CZ337,2)</f>
        <v>32529.83</v>
      </c>
      <c r="AA337">
        <v>42145827</v>
      </c>
      <c r="AB337">
        <f t="shared" ref="AB337:AB345" si="405">ROUND((AC337+AD337+AF337),6)</f>
        <v>3528.97</v>
      </c>
      <c r="AC337">
        <f t="shared" ref="AC337:AF340" si="406">ROUND((ES337),6)</f>
        <v>0</v>
      </c>
      <c r="AD337">
        <f t="shared" si="406"/>
        <v>1394.25</v>
      </c>
      <c r="AE337">
        <f t="shared" si="406"/>
        <v>408.93</v>
      </c>
      <c r="AF337">
        <f t="shared" si="406"/>
        <v>2134.7199999999998</v>
      </c>
      <c r="AG337">
        <f t="shared" ref="AG337:AG345" si="407">ROUND((AP337),6)</f>
        <v>0</v>
      </c>
      <c r="AH337">
        <f t="shared" ref="AH337:AI340" si="408">(EW337)</f>
        <v>212.41</v>
      </c>
      <c r="AI337">
        <f t="shared" si="408"/>
        <v>0</v>
      </c>
      <c r="AJ337">
        <f t="shared" ref="AJ337:AJ345" si="409">ROUND((AS337),6)</f>
        <v>0</v>
      </c>
      <c r="AK337">
        <v>3528.97</v>
      </c>
      <c r="AL337">
        <v>0</v>
      </c>
      <c r="AM337">
        <v>1394.25</v>
      </c>
      <c r="AN337">
        <v>408.93</v>
      </c>
      <c r="AO337">
        <v>2134.7199999999998</v>
      </c>
      <c r="AP337">
        <v>0</v>
      </c>
      <c r="AQ337">
        <v>212.41</v>
      </c>
      <c r="AR337">
        <v>0</v>
      </c>
      <c r="AS337">
        <v>0</v>
      </c>
      <c r="AT337">
        <v>72</v>
      </c>
      <c r="AU337">
        <v>44</v>
      </c>
      <c r="AV337">
        <v>1</v>
      </c>
      <c r="AW337">
        <v>1</v>
      </c>
      <c r="AZ337">
        <v>1</v>
      </c>
      <c r="BA337">
        <v>18.55</v>
      </c>
      <c r="BB337">
        <v>8.41</v>
      </c>
      <c r="BC337">
        <v>1</v>
      </c>
      <c r="BD337" t="s">
        <v>3</v>
      </c>
      <c r="BE337" t="s">
        <v>3</v>
      </c>
      <c r="BF337" t="s">
        <v>3</v>
      </c>
      <c r="BG337" t="s">
        <v>3</v>
      </c>
      <c r="BH337">
        <v>0</v>
      </c>
      <c r="BI337">
        <v>1</v>
      </c>
      <c r="BJ337" t="s">
        <v>559</v>
      </c>
      <c r="BM337">
        <v>406</v>
      </c>
      <c r="BN337">
        <v>7156650</v>
      </c>
      <c r="BO337" t="s">
        <v>556</v>
      </c>
      <c r="BP337">
        <v>1</v>
      </c>
      <c r="BQ337">
        <v>60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3</v>
      </c>
      <c r="BZ337">
        <v>72</v>
      </c>
      <c r="CA337">
        <v>44</v>
      </c>
      <c r="CF337">
        <v>0</v>
      </c>
      <c r="CG337">
        <v>0</v>
      </c>
      <c r="CM337">
        <v>0</v>
      </c>
      <c r="CN337" t="s">
        <v>3</v>
      </c>
      <c r="CO337">
        <v>0</v>
      </c>
      <c r="CP337">
        <f t="shared" ref="CP337:CP345" si="410">(P337+Q337+S337)</f>
        <v>95823.21</v>
      </c>
      <c r="CQ337">
        <f t="shared" ref="CQ337:CQ345" si="411">(AC337*BC337*AW337)</f>
        <v>0</v>
      </c>
      <c r="CR337">
        <f t="shared" ref="CR337:CR345" si="412">(AD337*BB337*AV337)</f>
        <v>11725.6425</v>
      </c>
      <c r="CS337">
        <f t="shared" ref="CS337:CS345" si="413">(AE337*BS337*AV337)</f>
        <v>408.93</v>
      </c>
      <c r="CT337">
        <f t="shared" ref="CT337:CT345" si="414">(AF337*BA337*AV337)</f>
        <v>39599.055999999997</v>
      </c>
      <c r="CU337">
        <f t="shared" ref="CU337:CU345" si="415">AG337</f>
        <v>0</v>
      </c>
      <c r="CV337">
        <f t="shared" ref="CV337:CV345" si="416">(AH337*AV337)</f>
        <v>212.41</v>
      </c>
      <c r="CW337">
        <f t="shared" ref="CW337:CW345" si="417">AI337</f>
        <v>0</v>
      </c>
      <c r="CX337">
        <f t="shared" ref="CX337:CX345" si="418">AJ337</f>
        <v>0</v>
      </c>
      <c r="CY337">
        <f t="shared" ref="CY337:CY345" si="419">S337*(BZ337/100)</f>
        <v>53230.6368</v>
      </c>
      <c r="CZ337">
        <f t="shared" ref="CZ337:CZ345" si="420">S337*(CA337/100)</f>
        <v>32529.833600000002</v>
      </c>
      <c r="DC337" t="s">
        <v>3</v>
      </c>
      <c r="DD337" t="s">
        <v>3</v>
      </c>
      <c r="DE337" t="s">
        <v>3</v>
      </c>
      <c r="DF337" t="s">
        <v>3</v>
      </c>
      <c r="DG337" t="s">
        <v>3</v>
      </c>
      <c r="DH337" t="s">
        <v>3</v>
      </c>
      <c r="DI337" t="s">
        <v>3</v>
      </c>
      <c r="DJ337" t="s">
        <v>3</v>
      </c>
      <c r="DK337" t="s">
        <v>3</v>
      </c>
      <c r="DL337" t="s">
        <v>3</v>
      </c>
      <c r="DM337" t="s">
        <v>3</v>
      </c>
      <c r="DN337">
        <v>80</v>
      </c>
      <c r="DO337">
        <v>55</v>
      </c>
      <c r="DP337">
        <v>1.0469999999999999</v>
      </c>
      <c r="DQ337">
        <v>1</v>
      </c>
      <c r="DU337">
        <v>1013</v>
      </c>
      <c r="DV337" t="s">
        <v>558</v>
      </c>
      <c r="DW337" t="s">
        <v>558</v>
      </c>
      <c r="DX337">
        <v>1</v>
      </c>
      <c r="EE337">
        <v>21987758</v>
      </c>
      <c r="EF337">
        <v>60</v>
      </c>
      <c r="EG337" t="s">
        <v>184</v>
      </c>
      <c r="EH337">
        <v>0</v>
      </c>
      <c r="EI337" t="s">
        <v>3</v>
      </c>
      <c r="EJ337">
        <v>1</v>
      </c>
      <c r="EK337">
        <v>406</v>
      </c>
      <c r="EL337" t="s">
        <v>560</v>
      </c>
      <c r="EM337" t="s">
        <v>561</v>
      </c>
      <c r="EO337" t="s">
        <v>3</v>
      </c>
      <c r="EQ337">
        <v>131072</v>
      </c>
      <c r="ER337">
        <v>3528.97</v>
      </c>
      <c r="ES337">
        <v>0</v>
      </c>
      <c r="ET337">
        <v>1394.25</v>
      </c>
      <c r="EU337">
        <v>408.93</v>
      </c>
      <c r="EV337">
        <v>2134.7199999999998</v>
      </c>
      <c r="EW337">
        <v>212.41</v>
      </c>
      <c r="EX337">
        <v>0</v>
      </c>
      <c r="EY337">
        <v>0</v>
      </c>
      <c r="FQ337">
        <v>0</v>
      </c>
      <c r="FR337">
        <f t="shared" ref="FR337:FR345" si="421">ROUND(IF(AND(BH337=3,BI337=3),P337,0),2)</f>
        <v>0</v>
      </c>
      <c r="FS337">
        <v>0</v>
      </c>
      <c r="FX337">
        <v>80</v>
      </c>
      <c r="FY337">
        <v>55</v>
      </c>
      <c r="GA337" t="s">
        <v>3</v>
      </c>
      <c r="GD337">
        <v>0</v>
      </c>
      <c r="GF337">
        <v>1584653947</v>
      </c>
      <c r="GG337">
        <v>2</v>
      </c>
      <c r="GH337">
        <v>1</v>
      </c>
      <c r="GI337">
        <v>2</v>
      </c>
      <c r="GJ337">
        <v>0</v>
      </c>
      <c r="GK337">
        <f>ROUND(R337*(R12)/100,2)</f>
        <v>1274.99</v>
      </c>
      <c r="GL337">
        <f t="shared" ref="GL337:GL345" si="422">ROUND(IF(AND(BH337=3,BI337=3,FS337&lt;&gt;0),P337,0),2)</f>
        <v>0</v>
      </c>
      <c r="GM337">
        <f t="shared" ref="GM337:GM345" si="423">ROUND(O337+X337+Y337+GK337,2)+GX337</f>
        <v>182858.67</v>
      </c>
      <c r="GN337">
        <f t="shared" ref="GN337:GN345" si="424">IF(OR(BI337=0,BI337=1),ROUND(O337+X337+Y337+GK337,2),0)</f>
        <v>182858.67</v>
      </c>
      <c r="GO337">
        <f t="shared" ref="GO337:GO345" si="425">IF(BI337=2,ROUND(O337+X337+Y337+GK337,2),0)</f>
        <v>0</v>
      </c>
      <c r="GP337">
        <f t="shared" ref="GP337:GP345" si="426">IF(BI337=4,ROUND(O337+X337+Y337+GK337,2)+GX337,0)</f>
        <v>0</v>
      </c>
      <c r="GR337">
        <v>0</v>
      </c>
      <c r="GS337">
        <v>0</v>
      </c>
      <c r="GT337">
        <v>0</v>
      </c>
      <c r="GU337" t="s">
        <v>3</v>
      </c>
      <c r="GV337">
        <f t="shared" ref="GV337:GV345" si="427">ROUND(GT337,6)</f>
        <v>0</v>
      </c>
      <c r="GW337">
        <v>1</v>
      </c>
      <c r="GX337">
        <f t="shared" ref="GX337:GX345" si="428">ROUND(GV337*GW337*I337,2)</f>
        <v>0</v>
      </c>
      <c r="HA337">
        <v>0</v>
      </c>
      <c r="HB337">
        <v>0</v>
      </c>
      <c r="IK337">
        <v>0</v>
      </c>
    </row>
    <row r="338" spans="1:245" x14ac:dyDescent="0.2">
      <c r="A338">
        <v>17</v>
      </c>
      <c r="B338">
        <v>1</v>
      </c>
      <c r="E338" t="s">
        <v>562</v>
      </c>
      <c r="F338" t="s">
        <v>563</v>
      </c>
      <c r="G338" t="s">
        <v>564</v>
      </c>
      <c r="H338" t="s">
        <v>565</v>
      </c>
      <c r="I338">
        <v>0.44</v>
      </c>
      <c r="J338">
        <v>0</v>
      </c>
      <c r="O338">
        <f t="shared" si="394"/>
        <v>46456.66</v>
      </c>
      <c r="P338">
        <f t="shared" si="395"/>
        <v>0</v>
      </c>
      <c r="Q338">
        <f t="shared" si="396"/>
        <v>1240.4000000000001</v>
      </c>
      <c r="R338">
        <f t="shared" si="397"/>
        <v>35.96</v>
      </c>
      <c r="S338">
        <f t="shared" si="398"/>
        <v>45216.26</v>
      </c>
      <c r="T338">
        <f t="shared" si="399"/>
        <v>0</v>
      </c>
      <c r="U338">
        <f t="shared" si="400"/>
        <v>238.50639999999999</v>
      </c>
      <c r="V338">
        <f t="shared" si="401"/>
        <v>0</v>
      </c>
      <c r="W338">
        <f t="shared" si="402"/>
        <v>0</v>
      </c>
      <c r="X338">
        <f t="shared" si="403"/>
        <v>32555.71</v>
      </c>
      <c r="Y338">
        <f t="shared" si="404"/>
        <v>19895.150000000001</v>
      </c>
      <c r="AA338">
        <v>42145827</v>
      </c>
      <c r="AB338">
        <f t="shared" si="405"/>
        <v>5862.4</v>
      </c>
      <c r="AC338">
        <f t="shared" si="406"/>
        <v>0</v>
      </c>
      <c r="AD338">
        <f t="shared" si="406"/>
        <v>322.55</v>
      </c>
      <c r="AE338">
        <f t="shared" si="406"/>
        <v>81.72</v>
      </c>
      <c r="AF338">
        <f t="shared" si="406"/>
        <v>5539.85</v>
      </c>
      <c r="AG338">
        <f t="shared" si="407"/>
        <v>0</v>
      </c>
      <c r="AH338">
        <f t="shared" si="408"/>
        <v>542.05999999999995</v>
      </c>
      <c r="AI338">
        <f t="shared" si="408"/>
        <v>0</v>
      </c>
      <c r="AJ338">
        <f t="shared" si="409"/>
        <v>0</v>
      </c>
      <c r="AK338">
        <v>5862.4</v>
      </c>
      <c r="AL338">
        <v>0</v>
      </c>
      <c r="AM338">
        <v>322.55</v>
      </c>
      <c r="AN338">
        <v>81.72</v>
      </c>
      <c r="AO338">
        <v>5539.85</v>
      </c>
      <c r="AP338">
        <v>0</v>
      </c>
      <c r="AQ338">
        <v>542.05999999999995</v>
      </c>
      <c r="AR338">
        <v>0</v>
      </c>
      <c r="AS338">
        <v>0</v>
      </c>
      <c r="AT338">
        <v>72</v>
      </c>
      <c r="AU338">
        <v>44</v>
      </c>
      <c r="AV338">
        <v>1</v>
      </c>
      <c r="AW338">
        <v>1</v>
      </c>
      <c r="AZ338">
        <v>1</v>
      </c>
      <c r="BA338">
        <v>18.55</v>
      </c>
      <c r="BB338">
        <v>8.74</v>
      </c>
      <c r="BC338">
        <v>1</v>
      </c>
      <c r="BD338" t="s">
        <v>3</v>
      </c>
      <c r="BE338" t="s">
        <v>3</v>
      </c>
      <c r="BF338" t="s">
        <v>3</v>
      </c>
      <c r="BG338" t="s">
        <v>3</v>
      </c>
      <c r="BH338">
        <v>0</v>
      </c>
      <c r="BI338">
        <v>1</v>
      </c>
      <c r="BJ338" t="s">
        <v>566</v>
      </c>
      <c r="BM338">
        <v>445</v>
      </c>
      <c r="BN338">
        <v>7156650</v>
      </c>
      <c r="BO338" t="s">
        <v>563</v>
      </c>
      <c r="BP338">
        <v>1</v>
      </c>
      <c r="BQ338">
        <v>60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72</v>
      </c>
      <c r="CA338">
        <v>44</v>
      </c>
      <c r="CF338">
        <v>0</v>
      </c>
      <c r="CG338">
        <v>0</v>
      </c>
      <c r="CM338">
        <v>0</v>
      </c>
      <c r="CN338" t="s">
        <v>3</v>
      </c>
      <c r="CO338">
        <v>0</v>
      </c>
      <c r="CP338">
        <f t="shared" si="410"/>
        <v>46456.66</v>
      </c>
      <c r="CQ338">
        <f t="shared" si="411"/>
        <v>0</v>
      </c>
      <c r="CR338">
        <f t="shared" si="412"/>
        <v>2819.087</v>
      </c>
      <c r="CS338">
        <f t="shared" si="413"/>
        <v>81.72</v>
      </c>
      <c r="CT338">
        <f t="shared" si="414"/>
        <v>102764.21750000001</v>
      </c>
      <c r="CU338">
        <f t="shared" si="415"/>
        <v>0</v>
      </c>
      <c r="CV338">
        <f t="shared" si="416"/>
        <v>542.05999999999995</v>
      </c>
      <c r="CW338">
        <f t="shared" si="417"/>
        <v>0</v>
      </c>
      <c r="CX338">
        <f t="shared" si="418"/>
        <v>0</v>
      </c>
      <c r="CY338">
        <f t="shared" si="419"/>
        <v>32555.707200000001</v>
      </c>
      <c r="CZ338">
        <f t="shared" si="420"/>
        <v>19895.154399999999</v>
      </c>
      <c r="DC338" t="s">
        <v>3</v>
      </c>
      <c r="DD338" t="s">
        <v>3</v>
      </c>
      <c r="DE338" t="s">
        <v>3</v>
      </c>
      <c r="DF338" t="s">
        <v>3</v>
      </c>
      <c r="DG338" t="s">
        <v>3</v>
      </c>
      <c r="DH338" t="s">
        <v>3</v>
      </c>
      <c r="DI338" t="s">
        <v>3</v>
      </c>
      <c r="DJ338" t="s">
        <v>3</v>
      </c>
      <c r="DK338" t="s">
        <v>3</v>
      </c>
      <c r="DL338" t="s">
        <v>3</v>
      </c>
      <c r="DM338" t="s">
        <v>3</v>
      </c>
      <c r="DN338">
        <v>80</v>
      </c>
      <c r="DO338">
        <v>55</v>
      </c>
      <c r="DP338">
        <v>1.0469999999999999</v>
      </c>
      <c r="DQ338">
        <v>1</v>
      </c>
      <c r="DU338">
        <v>1013</v>
      </c>
      <c r="DV338" t="s">
        <v>565</v>
      </c>
      <c r="DW338" t="s">
        <v>565</v>
      </c>
      <c r="DX338">
        <v>1</v>
      </c>
      <c r="EE338">
        <v>21987797</v>
      </c>
      <c r="EF338">
        <v>60</v>
      </c>
      <c r="EG338" t="s">
        <v>184</v>
      </c>
      <c r="EH338">
        <v>0</v>
      </c>
      <c r="EI338" t="s">
        <v>3</v>
      </c>
      <c r="EJ338">
        <v>1</v>
      </c>
      <c r="EK338">
        <v>445</v>
      </c>
      <c r="EL338" t="s">
        <v>567</v>
      </c>
      <c r="EM338" t="s">
        <v>568</v>
      </c>
      <c r="EO338" t="s">
        <v>3</v>
      </c>
      <c r="EQ338">
        <v>131072</v>
      </c>
      <c r="ER338">
        <v>5862.4</v>
      </c>
      <c r="ES338">
        <v>0</v>
      </c>
      <c r="ET338">
        <v>322.55</v>
      </c>
      <c r="EU338">
        <v>81.72</v>
      </c>
      <c r="EV338">
        <v>5539.85</v>
      </c>
      <c r="EW338">
        <v>542.05999999999995</v>
      </c>
      <c r="EX338">
        <v>0</v>
      </c>
      <c r="EY338">
        <v>0</v>
      </c>
      <c r="FQ338">
        <v>0</v>
      </c>
      <c r="FR338">
        <f t="shared" si="421"/>
        <v>0</v>
      </c>
      <c r="FS338">
        <v>0</v>
      </c>
      <c r="FX338">
        <v>80</v>
      </c>
      <c r="FY338">
        <v>55</v>
      </c>
      <c r="GA338" t="s">
        <v>3</v>
      </c>
      <c r="GD338">
        <v>0</v>
      </c>
      <c r="GF338">
        <v>718235616</v>
      </c>
      <c r="GG338">
        <v>2</v>
      </c>
      <c r="GH338">
        <v>1</v>
      </c>
      <c r="GI338">
        <v>2</v>
      </c>
      <c r="GJ338">
        <v>0</v>
      </c>
      <c r="GK338">
        <f>ROUND(R338*(R12)/100,2)</f>
        <v>60.05</v>
      </c>
      <c r="GL338">
        <f t="shared" si="422"/>
        <v>0</v>
      </c>
      <c r="GM338">
        <f t="shared" si="423"/>
        <v>98967.57</v>
      </c>
      <c r="GN338">
        <f t="shared" si="424"/>
        <v>98967.57</v>
      </c>
      <c r="GO338">
        <f t="shared" si="425"/>
        <v>0</v>
      </c>
      <c r="GP338">
        <f t="shared" si="426"/>
        <v>0</v>
      </c>
      <c r="GR338">
        <v>0</v>
      </c>
      <c r="GS338">
        <v>0</v>
      </c>
      <c r="GT338">
        <v>0</v>
      </c>
      <c r="GU338" t="s">
        <v>3</v>
      </c>
      <c r="GV338">
        <f t="shared" si="427"/>
        <v>0</v>
      </c>
      <c r="GW338">
        <v>1</v>
      </c>
      <c r="GX338">
        <f t="shared" si="428"/>
        <v>0</v>
      </c>
      <c r="HA338">
        <v>0</v>
      </c>
      <c r="HB338">
        <v>0</v>
      </c>
      <c r="IK338">
        <v>0</v>
      </c>
    </row>
    <row r="339" spans="1:245" x14ac:dyDescent="0.2">
      <c r="A339">
        <v>17</v>
      </c>
      <c r="B339">
        <v>1</v>
      </c>
      <c r="E339" t="s">
        <v>569</v>
      </c>
      <c r="F339" t="s">
        <v>570</v>
      </c>
      <c r="G339" t="s">
        <v>571</v>
      </c>
      <c r="H339" t="s">
        <v>572</v>
      </c>
      <c r="I339">
        <v>1.1100000000000001</v>
      </c>
      <c r="J339">
        <v>0</v>
      </c>
      <c r="O339">
        <f t="shared" si="394"/>
        <v>16094.36</v>
      </c>
      <c r="P339">
        <f t="shared" si="395"/>
        <v>0</v>
      </c>
      <c r="Q339">
        <f t="shared" si="396"/>
        <v>0</v>
      </c>
      <c r="R339">
        <f t="shared" si="397"/>
        <v>0</v>
      </c>
      <c r="S339">
        <f t="shared" si="398"/>
        <v>16094.36</v>
      </c>
      <c r="T339">
        <f t="shared" si="399"/>
        <v>0</v>
      </c>
      <c r="U339">
        <f t="shared" si="400"/>
        <v>82.472999999999999</v>
      </c>
      <c r="V339">
        <f t="shared" si="401"/>
        <v>0</v>
      </c>
      <c r="W339">
        <f t="shared" si="402"/>
        <v>0</v>
      </c>
      <c r="X339">
        <f t="shared" si="403"/>
        <v>11587.94</v>
      </c>
      <c r="Y339">
        <f t="shared" si="404"/>
        <v>7081.52</v>
      </c>
      <c r="AA339">
        <v>42145827</v>
      </c>
      <c r="AB339">
        <f t="shared" si="405"/>
        <v>781.64</v>
      </c>
      <c r="AC339">
        <f t="shared" si="406"/>
        <v>0</v>
      </c>
      <c r="AD339">
        <f t="shared" si="406"/>
        <v>0</v>
      </c>
      <c r="AE339">
        <f t="shared" si="406"/>
        <v>0</v>
      </c>
      <c r="AF339">
        <f t="shared" si="406"/>
        <v>781.64</v>
      </c>
      <c r="AG339">
        <f t="shared" si="407"/>
        <v>0</v>
      </c>
      <c r="AH339">
        <f t="shared" si="408"/>
        <v>74.3</v>
      </c>
      <c r="AI339">
        <f t="shared" si="408"/>
        <v>0</v>
      </c>
      <c r="AJ339">
        <f t="shared" si="409"/>
        <v>0</v>
      </c>
      <c r="AK339">
        <v>781.64</v>
      </c>
      <c r="AL339">
        <v>0</v>
      </c>
      <c r="AM339">
        <v>0</v>
      </c>
      <c r="AN339">
        <v>0</v>
      </c>
      <c r="AO339">
        <v>781.64</v>
      </c>
      <c r="AP339">
        <v>0</v>
      </c>
      <c r="AQ339">
        <v>74.3</v>
      </c>
      <c r="AR339">
        <v>0</v>
      </c>
      <c r="AS339">
        <v>0</v>
      </c>
      <c r="AT339">
        <v>72</v>
      </c>
      <c r="AU339">
        <v>44</v>
      </c>
      <c r="AV339">
        <v>1</v>
      </c>
      <c r="AW339">
        <v>1</v>
      </c>
      <c r="AZ339">
        <v>1</v>
      </c>
      <c r="BA339">
        <v>18.55</v>
      </c>
      <c r="BB339">
        <v>1</v>
      </c>
      <c r="BC339">
        <v>1</v>
      </c>
      <c r="BD339" t="s">
        <v>3</v>
      </c>
      <c r="BE339" t="s">
        <v>3</v>
      </c>
      <c r="BF339" t="s">
        <v>3</v>
      </c>
      <c r="BG339" t="s">
        <v>3</v>
      </c>
      <c r="BH339">
        <v>0</v>
      </c>
      <c r="BI339">
        <v>1</v>
      </c>
      <c r="BJ339" t="s">
        <v>573</v>
      </c>
      <c r="BM339">
        <v>483</v>
      </c>
      <c r="BN339">
        <v>7156650</v>
      </c>
      <c r="BO339" t="s">
        <v>570</v>
      </c>
      <c r="BP339">
        <v>1</v>
      </c>
      <c r="BQ339">
        <v>60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3</v>
      </c>
      <c r="BZ339">
        <v>72</v>
      </c>
      <c r="CA339">
        <v>44</v>
      </c>
      <c r="CF339">
        <v>0</v>
      </c>
      <c r="CG339">
        <v>0</v>
      </c>
      <c r="CM339">
        <v>0</v>
      </c>
      <c r="CN339" t="s">
        <v>3</v>
      </c>
      <c r="CO339">
        <v>0</v>
      </c>
      <c r="CP339">
        <f t="shared" si="410"/>
        <v>16094.36</v>
      </c>
      <c r="CQ339">
        <f t="shared" si="411"/>
        <v>0</v>
      </c>
      <c r="CR339">
        <f t="shared" si="412"/>
        <v>0</v>
      </c>
      <c r="CS339">
        <f t="shared" si="413"/>
        <v>0</v>
      </c>
      <c r="CT339">
        <f t="shared" si="414"/>
        <v>14499.422</v>
      </c>
      <c r="CU339">
        <f t="shared" si="415"/>
        <v>0</v>
      </c>
      <c r="CV339">
        <f t="shared" si="416"/>
        <v>74.3</v>
      </c>
      <c r="CW339">
        <f t="shared" si="417"/>
        <v>0</v>
      </c>
      <c r="CX339">
        <f t="shared" si="418"/>
        <v>0</v>
      </c>
      <c r="CY339">
        <f t="shared" si="419"/>
        <v>11587.939200000001</v>
      </c>
      <c r="CZ339">
        <f t="shared" si="420"/>
        <v>7081.5183999999999</v>
      </c>
      <c r="DC339" t="s">
        <v>3</v>
      </c>
      <c r="DD339" t="s">
        <v>3</v>
      </c>
      <c r="DE339" t="s">
        <v>3</v>
      </c>
      <c r="DF339" t="s">
        <v>3</v>
      </c>
      <c r="DG339" t="s">
        <v>3</v>
      </c>
      <c r="DH339" t="s">
        <v>3</v>
      </c>
      <c r="DI339" t="s">
        <v>3</v>
      </c>
      <c r="DJ339" t="s">
        <v>3</v>
      </c>
      <c r="DK339" t="s">
        <v>3</v>
      </c>
      <c r="DL339" t="s">
        <v>3</v>
      </c>
      <c r="DM339" t="s">
        <v>3</v>
      </c>
      <c r="DN339">
        <v>80</v>
      </c>
      <c r="DO339">
        <v>55</v>
      </c>
      <c r="DP339">
        <v>1.0469999999999999</v>
      </c>
      <c r="DQ339">
        <v>1</v>
      </c>
      <c r="DU339">
        <v>1013</v>
      </c>
      <c r="DV339" t="s">
        <v>572</v>
      </c>
      <c r="DW339" t="s">
        <v>572</v>
      </c>
      <c r="DX339">
        <v>1</v>
      </c>
      <c r="EE339">
        <v>21987835</v>
      </c>
      <c r="EF339">
        <v>60</v>
      </c>
      <c r="EG339" t="s">
        <v>184</v>
      </c>
      <c r="EH339">
        <v>0</v>
      </c>
      <c r="EI339" t="s">
        <v>3</v>
      </c>
      <c r="EJ339">
        <v>1</v>
      </c>
      <c r="EK339">
        <v>483</v>
      </c>
      <c r="EL339" t="s">
        <v>574</v>
      </c>
      <c r="EM339" t="s">
        <v>575</v>
      </c>
      <c r="EO339" t="s">
        <v>3</v>
      </c>
      <c r="EQ339">
        <v>131072</v>
      </c>
      <c r="ER339">
        <v>781.64</v>
      </c>
      <c r="ES339">
        <v>0</v>
      </c>
      <c r="ET339">
        <v>0</v>
      </c>
      <c r="EU339">
        <v>0</v>
      </c>
      <c r="EV339">
        <v>781.64</v>
      </c>
      <c r="EW339">
        <v>74.3</v>
      </c>
      <c r="EX339">
        <v>0</v>
      </c>
      <c r="EY339">
        <v>0</v>
      </c>
      <c r="FQ339">
        <v>0</v>
      </c>
      <c r="FR339">
        <f t="shared" si="421"/>
        <v>0</v>
      </c>
      <c r="FS339">
        <v>0</v>
      </c>
      <c r="FX339">
        <v>80</v>
      </c>
      <c r="FY339">
        <v>55</v>
      </c>
      <c r="GA339" t="s">
        <v>3</v>
      </c>
      <c r="GD339">
        <v>0</v>
      </c>
      <c r="GF339">
        <v>1501356072</v>
      </c>
      <c r="GG339">
        <v>2</v>
      </c>
      <c r="GH339">
        <v>1</v>
      </c>
      <c r="GI339">
        <v>2</v>
      </c>
      <c r="GJ339">
        <v>0</v>
      </c>
      <c r="GK339">
        <f>ROUND(R339*(R12)/100,2)</f>
        <v>0</v>
      </c>
      <c r="GL339">
        <f t="shared" si="422"/>
        <v>0</v>
      </c>
      <c r="GM339">
        <f t="shared" si="423"/>
        <v>34763.82</v>
      </c>
      <c r="GN339">
        <f t="shared" si="424"/>
        <v>34763.82</v>
      </c>
      <c r="GO339">
        <f t="shared" si="425"/>
        <v>0</v>
      </c>
      <c r="GP339">
        <f t="shared" si="426"/>
        <v>0</v>
      </c>
      <c r="GR339">
        <v>0</v>
      </c>
      <c r="GS339">
        <v>0</v>
      </c>
      <c r="GT339">
        <v>0</v>
      </c>
      <c r="GU339" t="s">
        <v>3</v>
      </c>
      <c r="GV339">
        <f t="shared" si="427"/>
        <v>0</v>
      </c>
      <c r="GW339">
        <v>1</v>
      </c>
      <c r="GX339">
        <f t="shared" si="428"/>
        <v>0</v>
      </c>
      <c r="HA339">
        <v>0</v>
      </c>
      <c r="HB339">
        <v>0</v>
      </c>
      <c r="IK339">
        <v>0</v>
      </c>
    </row>
    <row r="340" spans="1:245" x14ac:dyDescent="0.2">
      <c r="A340">
        <v>17</v>
      </c>
      <c r="B340">
        <v>1</v>
      </c>
      <c r="E340" t="s">
        <v>576</v>
      </c>
      <c r="F340" t="s">
        <v>577</v>
      </c>
      <c r="G340" t="s">
        <v>578</v>
      </c>
      <c r="H340" t="s">
        <v>20</v>
      </c>
      <c r="I340">
        <v>1.32</v>
      </c>
      <c r="J340">
        <v>0</v>
      </c>
      <c r="O340">
        <f t="shared" si="394"/>
        <v>12287.07</v>
      </c>
      <c r="P340">
        <f t="shared" si="395"/>
        <v>0</v>
      </c>
      <c r="Q340">
        <f t="shared" si="396"/>
        <v>0</v>
      </c>
      <c r="R340">
        <f t="shared" si="397"/>
        <v>0</v>
      </c>
      <c r="S340">
        <f t="shared" si="398"/>
        <v>12287.07</v>
      </c>
      <c r="T340">
        <f t="shared" si="399"/>
        <v>0</v>
      </c>
      <c r="U340">
        <f t="shared" si="400"/>
        <v>64.812000000000012</v>
      </c>
      <c r="V340">
        <f t="shared" si="401"/>
        <v>0</v>
      </c>
      <c r="W340">
        <f t="shared" si="402"/>
        <v>0</v>
      </c>
      <c r="X340">
        <f t="shared" si="403"/>
        <v>8846.69</v>
      </c>
      <c r="Y340">
        <f t="shared" si="404"/>
        <v>5406.31</v>
      </c>
      <c r="AA340">
        <v>42145827</v>
      </c>
      <c r="AB340">
        <f t="shared" si="405"/>
        <v>501.8</v>
      </c>
      <c r="AC340">
        <f t="shared" si="406"/>
        <v>0</v>
      </c>
      <c r="AD340">
        <f t="shared" si="406"/>
        <v>0</v>
      </c>
      <c r="AE340">
        <f t="shared" si="406"/>
        <v>0</v>
      </c>
      <c r="AF340">
        <f t="shared" si="406"/>
        <v>501.8</v>
      </c>
      <c r="AG340">
        <f t="shared" si="407"/>
        <v>0</v>
      </c>
      <c r="AH340">
        <f t="shared" si="408"/>
        <v>49.1</v>
      </c>
      <c r="AI340">
        <f t="shared" si="408"/>
        <v>0</v>
      </c>
      <c r="AJ340">
        <f t="shared" si="409"/>
        <v>0</v>
      </c>
      <c r="AK340">
        <v>501.8</v>
      </c>
      <c r="AL340">
        <v>0</v>
      </c>
      <c r="AM340">
        <v>0</v>
      </c>
      <c r="AN340">
        <v>0</v>
      </c>
      <c r="AO340">
        <v>501.8</v>
      </c>
      <c r="AP340">
        <v>0</v>
      </c>
      <c r="AQ340">
        <v>49.1</v>
      </c>
      <c r="AR340">
        <v>0</v>
      </c>
      <c r="AS340">
        <v>0</v>
      </c>
      <c r="AT340">
        <v>72</v>
      </c>
      <c r="AU340">
        <v>44</v>
      </c>
      <c r="AV340">
        <v>1</v>
      </c>
      <c r="AW340">
        <v>1</v>
      </c>
      <c r="AZ340">
        <v>1</v>
      </c>
      <c r="BA340">
        <v>18.55</v>
      </c>
      <c r="BB340">
        <v>1</v>
      </c>
      <c r="BC340">
        <v>1</v>
      </c>
      <c r="BD340" t="s">
        <v>3</v>
      </c>
      <c r="BE340" t="s">
        <v>3</v>
      </c>
      <c r="BF340" t="s">
        <v>3</v>
      </c>
      <c r="BG340" t="s">
        <v>3</v>
      </c>
      <c r="BH340">
        <v>0</v>
      </c>
      <c r="BI340">
        <v>1</v>
      </c>
      <c r="BJ340" t="s">
        <v>579</v>
      </c>
      <c r="BM340">
        <v>456</v>
      </c>
      <c r="BN340">
        <v>7156650</v>
      </c>
      <c r="BO340" t="s">
        <v>577</v>
      </c>
      <c r="BP340">
        <v>1</v>
      </c>
      <c r="BQ340">
        <v>60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72</v>
      </c>
      <c r="CA340">
        <v>44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410"/>
        <v>12287.07</v>
      </c>
      <c r="CQ340">
        <f t="shared" si="411"/>
        <v>0</v>
      </c>
      <c r="CR340">
        <f t="shared" si="412"/>
        <v>0</v>
      </c>
      <c r="CS340">
        <f t="shared" si="413"/>
        <v>0</v>
      </c>
      <c r="CT340">
        <f t="shared" si="414"/>
        <v>9308.3900000000012</v>
      </c>
      <c r="CU340">
        <f t="shared" si="415"/>
        <v>0</v>
      </c>
      <c r="CV340">
        <f t="shared" si="416"/>
        <v>49.1</v>
      </c>
      <c r="CW340">
        <f t="shared" si="417"/>
        <v>0</v>
      </c>
      <c r="CX340">
        <f t="shared" si="418"/>
        <v>0</v>
      </c>
      <c r="CY340">
        <f t="shared" si="419"/>
        <v>8846.6903999999995</v>
      </c>
      <c r="CZ340">
        <f t="shared" si="420"/>
        <v>5406.3108000000002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80</v>
      </c>
      <c r="DO340">
        <v>55</v>
      </c>
      <c r="DP340">
        <v>1.0469999999999999</v>
      </c>
      <c r="DQ340">
        <v>1</v>
      </c>
      <c r="DU340">
        <v>1005</v>
      </c>
      <c r="DV340" t="s">
        <v>20</v>
      </c>
      <c r="DW340" t="s">
        <v>20</v>
      </c>
      <c r="DX340">
        <v>100</v>
      </c>
      <c r="EE340">
        <v>21987808</v>
      </c>
      <c r="EF340">
        <v>60</v>
      </c>
      <c r="EG340" t="s">
        <v>184</v>
      </c>
      <c r="EH340">
        <v>0</v>
      </c>
      <c r="EI340" t="s">
        <v>3</v>
      </c>
      <c r="EJ340">
        <v>1</v>
      </c>
      <c r="EK340">
        <v>456</v>
      </c>
      <c r="EL340" t="s">
        <v>580</v>
      </c>
      <c r="EM340" t="s">
        <v>581</v>
      </c>
      <c r="EO340" t="s">
        <v>3</v>
      </c>
      <c r="EQ340">
        <v>131072</v>
      </c>
      <c r="ER340">
        <v>501.8</v>
      </c>
      <c r="ES340">
        <v>0</v>
      </c>
      <c r="ET340">
        <v>0</v>
      </c>
      <c r="EU340">
        <v>0</v>
      </c>
      <c r="EV340">
        <v>501.8</v>
      </c>
      <c r="EW340">
        <v>49.1</v>
      </c>
      <c r="EX340">
        <v>0</v>
      </c>
      <c r="EY340">
        <v>0</v>
      </c>
      <c r="FQ340">
        <v>0</v>
      </c>
      <c r="FR340">
        <f t="shared" si="421"/>
        <v>0</v>
      </c>
      <c r="FS340">
        <v>0</v>
      </c>
      <c r="FX340">
        <v>80</v>
      </c>
      <c r="FY340">
        <v>55</v>
      </c>
      <c r="GA340" t="s">
        <v>3</v>
      </c>
      <c r="GD340">
        <v>0</v>
      </c>
      <c r="GF340">
        <v>483561065</v>
      </c>
      <c r="GG340">
        <v>2</v>
      </c>
      <c r="GH340">
        <v>1</v>
      </c>
      <c r="GI340">
        <v>2</v>
      </c>
      <c r="GJ340">
        <v>0</v>
      </c>
      <c r="GK340">
        <f>ROUND(R340*(R12)/100,2)</f>
        <v>0</v>
      </c>
      <c r="GL340">
        <f t="shared" si="422"/>
        <v>0</v>
      </c>
      <c r="GM340">
        <f t="shared" si="423"/>
        <v>26540.07</v>
      </c>
      <c r="GN340">
        <f t="shared" si="424"/>
        <v>26540.07</v>
      </c>
      <c r="GO340">
        <f t="shared" si="425"/>
        <v>0</v>
      </c>
      <c r="GP340">
        <f t="shared" si="426"/>
        <v>0</v>
      </c>
      <c r="GR340">
        <v>0</v>
      </c>
      <c r="GS340">
        <v>0</v>
      </c>
      <c r="GT340">
        <v>0</v>
      </c>
      <c r="GU340" t="s">
        <v>3</v>
      </c>
      <c r="GV340">
        <f t="shared" si="427"/>
        <v>0</v>
      </c>
      <c r="GW340">
        <v>1</v>
      </c>
      <c r="GX340">
        <f t="shared" si="428"/>
        <v>0</v>
      </c>
      <c r="HA340">
        <v>0</v>
      </c>
      <c r="HB340">
        <v>0</v>
      </c>
      <c r="IK340">
        <v>0</v>
      </c>
    </row>
    <row r="341" spans="1:245" x14ac:dyDescent="0.2">
      <c r="A341">
        <v>17</v>
      </c>
      <c r="B341">
        <v>1</v>
      </c>
      <c r="E341" t="s">
        <v>582</v>
      </c>
      <c r="F341" t="s">
        <v>583</v>
      </c>
      <c r="G341" t="s">
        <v>584</v>
      </c>
      <c r="H341" t="s">
        <v>331</v>
      </c>
      <c r="I341">
        <v>2.08</v>
      </c>
      <c r="J341">
        <v>0</v>
      </c>
      <c r="O341">
        <f t="shared" si="394"/>
        <v>18756.669999999998</v>
      </c>
      <c r="P341">
        <f t="shared" si="395"/>
        <v>0</v>
      </c>
      <c r="Q341">
        <f t="shared" si="396"/>
        <v>672.74</v>
      </c>
      <c r="R341">
        <f t="shared" si="397"/>
        <v>24.02</v>
      </c>
      <c r="S341">
        <f t="shared" si="398"/>
        <v>18083.93</v>
      </c>
      <c r="T341">
        <f t="shared" si="399"/>
        <v>0</v>
      </c>
      <c r="U341">
        <f t="shared" si="400"/>
        <v>87.197760000000017</v>
      </c>
      <c r="V341">
        <f t="shared" si="401"/>
        <v>0</v>
      </c>
      <c r="W341">
        <f t="shared" si="402"/>
        <v>0</v>
      </c>
      <c r="X341">
        <f t="shared" si="403"/>
        <v>13020.43</v>
      </c>
      <c r="Y341">
        <f t="shared" si="404"/>
        <v>7956.93</v>
      </c>
      <c r="AA341">
        <v>42145827</v>
      </c>
      <c r="AB341">
        <f t="shared" si="405"/>
        <v>507.37799999999999</v>
      </c>
      <c r="AC341">
        <f>ROUND((ES341),6)</f>
        <v>0</v>
      </c>
      <c r="AD341">
        <f>ROUND(((ET341*0.6)),6)</f>
        <v>38.688000000000002</v>
      </c>
      <c r="AE341">
        <f>ROUND(((EU341*0.6)),6)</f>
        <v>11.55</v>
      </c>
      <c r="AF341">
        <f>ROUND(((EV341*0.6)),6)</f>
        <v>468.69</v>
      </c>
      <c r="AG341">
        <f t="shared" si="407"/>
        <v>0</v>
      </c>
      <c r="AH341">
        <f>((EW341*0.6))</f>
        <v>41.922000000000004</v>
      </c>
      <c r="AI341">
        <f>((EX341*0.6))</f>
        <v>0</v>
      </c>
      <c r="AJ341">
        <f t="shared" si="409"/>
        <v>0</v>
      </c>
      <c r="AK341">
        <v>845.63</v>
      </c>
      <c r="AL341">
        <v>0</v>
      </c>
      <c r="AM341">
        <v>64.48</v>
      </c>
      <c r="AN341">
        <v>19.25</v>
      </c>
      <c r="AO341">
        <v>781.15</v>
      </c>
      <c r="AP341">
        <v>0</v>
      </c>
      <c r="AQ341">
        <v>69.87</v>
      </c>
      <c r="AR341">
        <v>0</v>
      </c>
      <c r="AS341">
        <v>0</v>
      </c>
      <c r="AT341">
        <v>72</v>
      </c>
      <c r="AU341">
        <v>44</v>
      </c>
      <c r="AV341">
        <v>1</v>
      </c>
      <c r="AW341">
        <v>1</v>
      </c>
      <c r="AZ341">
        <v>1</v>
      </c>
      <c r="BA341">
        <v>18.55</v>
      </c>
      <c r="BB341">
        <v>8.36</v>
      </c>
      <c r="BC341">
        <v>1</v>
      </c>
      <c r="BD341" t="s">
        <v>3</v>
      </c>
      <c r="BE341" t="s">
        <v>3</v>
      </c>
      <c r="BF341" t="s">
        <v>3</v>
      </c>
      <c r="BG341" t="s">
        <v>3</v>
      </c>
      <c r="BH341">
        <v>0</v>
      </c>
      <c r="BI341">
        <v>1</v>
      </c>
      <c r="BJ341" t="s">
        <v>585</v>
      </c>
      <c r="BM341">
        <v>439</v>
      </c>
      <c r="BN341">
        <v>7156650</v>
      </c>
      <c r="BO341" t="s">
        <v>583</v>
      </c>
      <c r="BP341">
        <v>1</v>
      </c>
      <c r="BQ341">
        <v>60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3</v>
      </c>
      <c r="BZ341">
        <v>72</v>
      </c>
      <c r="CA341">
        <v>44</v>
      </c>
      <c r="CF341">
        <v>0</v>
      </c>
      <c r="CG341">
        <v>0</v>
      </c>
      <c r="CM341">
        <v>0</v>
      </c>
      <c r="CN341" t="s">
        <v>586</v>
      </c>
      <c r="CO341">
        <v>0</v>
      </c>
      <c r="CP341">
        <f t="shared" si="410"/>
        <v>18756.670000000002</v>
      </c>
      <c r="CQ341">
        <f t="shared" si="411"/>
        <v>0</v>
      </c>
      <c r="CR341">
        <f t="shared" si="412"/>
        <v>323.43167999999997</v>
      </c>
      <c r="CS341">
        <f t="shared" si="413"/>
        <v>11.55</v>
      </c>
      <c r="CT341">
        <f t="shared" si="414"/>
        <v>8694.1995000000006</v>
      </c>
      <c r="CU341">
        <f t="shared" si="415"/>
        <v>0</v>
      </c>
      <c r="CV341">
        <f t="shared" si="416"/>
        <v>41.922000000000004</v>
      </c>
      <c r="CW341">
        <f t="shared" si="417"/>
        <v>0</v>
      </c>
      <c r="CX341">
        <f t="shared" si="418"/>
        <v>0</v>
      </c>
      <c r="CY341">
        <f t="shared" si="419"/>
        <v>13020.429599999999</v>
      </c>
      <c r="CZ341">
        <f t="shared" si="420"/>
        <v>7956.9292000000005</v>
      </c>
      <c r="DC341" t="s">
        <v>3</v>
      </c>
      <c r="DD341" t="s">
        <v>3</v>
      </c>
      <c r="DE341" t="s">
        <v>587</v>
      </c>
      <c r="DF341" t="s">
        <v>587</v>
      </c>
      <c r="DG341" t="s">
        <v>587</v>
      </c>
      <c r="DH341" t="s">
        <v>3</v>
      </c>
      <c r="DI341" t="s">
        <v>587</v>
      </c>
      <c r="DJ341" t="s">
        <v>587</v>
      </c>
      <c r="DK341" t="s">
        <v>3</v>
      </c>
      <c r="DL341" t="s">
        <v>3</v>
      </c>
      <c r="DM341" t="s">
        <v>3</v>
      </c>
      <c r="DN341">
        <v>80</v>
      </c>
      <c r="DO341">
        <v>55</v>
      </c>
      <c r="DP341">
        <v>1.0469999999999999</v>
      </c>
      <c r="DQ341">
        <v>1</v>
      </c>
      <c r="DU341">
        <v>1013</v>
      </c>
      <c r="DV341" t="s">
        <v>331</v>
      </c>
      <c r="DW341" t="s">
        <v>331</v>
      </c>
      <c r="DX341">
        <v>1</v>
      </c>
      <c r="EE341">
        <v>21987791</v>
      </c>
      <c r="EF341">
        <v>60</v>
      </c>
      <c r="EG341" t="s">
        <v>184</v>
      </c>
      <c r="EH341">
        <v>0</v>
      </c>
      <c r="EI341" t="s">
        <v>3</v>
      </c>
      <c r="EJ341">
        <v>1</v>
      </c>
      <c r="EK341">
        <v>439</v>
      </c>
      <c r="EL341" t="s">
        <v>450</v>
      </c>
      <c r="EM341" t="s">
        <v>451</v>
      </c>
      <c r="EO341" t="s">
        <v>588</v>
      </c>
      <c r="EQ341">
        <v>131072</v>
      </c>
      <c r="ER341">
        <v>845.63</v>
      </c>
      <c r="ES341">
        <v>0</v>
      </c>
      <c r="ET341">
        <v>64.48</v>
      </c>
      <c r="EU341">
        <v>19.25</v>
      </c>
      <c r="EV341">
        <v>781.15</v>
      </c>
      <c r="EW341">
        <v>69.87</v>
      </c>
      <c r="EX341">
        <v>0</v>
      </c>
      <c r="EY341">
        <v>0</v>
      </c>
      <c r="FQ341">
        <v>0</v>
      </c>
      <c r="FR341">
        <f t="shared" si="421"/>
        <v>0</v>
      </c>
      <c r="FS341">
        <v>0</v>
      </c>
      <c r="FX341">
        <v>80</v>
      </c>
      <c r="FY341">
        <v>55</v>
      </c>
      <c r="GA341" t="s">
        <v>3</v>
      </c>
      <c r="GD341">
        <v>0</v>
      </c>
      <c r="GF341">
        <v>-511312319</v>
      </c>
      <c r="GG341">
        <v>2</v>
      </c>
      <c r="GH341">
        <v>1</v>
      </c>
      <c r="GI341">
        <v>2</v>
      </c>
      <c r="GJ341">
        <v>0</v>
      </c>
      <c r="GK341">
        <f>ROUND(R341*(R12)/100,2)</f>
        <v>40.11</v>
      </c>
      <c r="GL341">
        <f t="shared" si="422"/>
        <v>0</v>
      </c>
      <c r="GM341">
        <f t="shared" si="423"/>
        <v>39774.14</v>
      </c>
      <c r="GN341">
        <f t="shared" si="424"/>
        <v>39774.14</v>
      </c>
      <c r="GO341">
        <f t="shared" si="425"/>
        <v>0</v>
      </c>
      <c r="GP341">
        <f t="shared" si="426"/>
        <v>0</v>
      </c>
      <c r="GR341">
        <v>0</v>
      </c>
      <c r="GS341">
        <v>0</v>
      </c>
      <c r="GT341">
        <v>0</v>
      </c>
      <c r="GU341" t="s">
        <v>3</v>
      </c>
      <c r="GV341">
        <f t="shared" si="427"/>
        <v>0</v>
      </c>
      <c r="GW341">
        <v>1</v>
      </c>
      <c r="GX341">
        <f t="shared" si="428"/>
        <v>0</v>
      </c>
      <c r="HA341">
        <v>0</v>
      </c>
      <c r="HB341">
        <v>0</v>
      </c>
      <c r="IK341">
        <v>0</v>
      </c>
    </row>
    <row r="342" spans="1:245" x14ac:dyDescent="0.2">
      <c r="A342">
        <v>17</v>
      </c>
      <c r="B342">
        <v>1</v>
      </c>
      <c r="E342" t="s">
        <v>589</v>
      </c>
      <c r="F342" t="s">
        <v>447</v>
      </c>
      <c r="G342" t="s">
        <v>448</v>
      </c>
      <c r="H342" t="s">
        <v>331</v>
      </c>
      <c r="I342">
        <v>2.08</v>
      </c>
      <c r="J342">
        <v>0</v>
      </c>
      <c r="O342">
        <f t="shared" si="394"/>
        <v>18709.900000000001</v>
      </c>
      <c r="P342">
        <f t="shared" si="395"/>
        <v>0</v>
      </c>
      <c r="Q342">
        <f t="shared" si="396"/>
        <v>8098.14</v>
      </c>
      <c r="R342">
        <f t="shared" si="397"/>
        <v>289.22000000000003</v>
      </c>
      <c r="S342">
        <f t="shared" si="398"/>
        <v>10611.76</v>
      </c>
      <c r="T342">
        <f t="shared" si="399"/>
        <v>0</v>
      </c>
      <c r="U342">
        <f t="shared" si="400"/>
        <v>51.168000000000006</v>
      </c>
      <c r="V342">
        <f t="shared" si="401"/>
        <v>0</v>
      </c>
      <c r="W342">
        <f t="shared" si="402"/>
        <v>0</v>
      </c>
      <c r="X342">
        <f t="shared" si="403"/>
        <v>7640.47</v>
      </c>
      <c r="Y342">
        <f t="shared" si="404"/>
        <v>4669.17</v>
      </c>
      <c r="AA342">
        <v>42145827</v>
      </c>
      <c r="AB342">
        <f t="shared" si="405"/>
        <v>740.74</v>
      </c>
      <c r="AC342">
        <f>ROUND((ES342),6)</f>
        <v>0</v>
      </c>
      <c r="AD342">
        <f t="shared" ref="AD342:AF343" si="429">ROUND((ET342),6)</f>
        <v>465.71</v>
      </c>
      <c r="AE342">
        <f t="shared" si="429"/>
        <v>139.05000000000001</v>
      </c>
      <c r="AF342">
        <f t="shared" si="429"/>
        <v>275.02999999999997</v>
      </c>
      <c r="AG342">
        <f t="shared" si="407"/>
        <v>0</v>
      </c>
      <c r="AH342">
        <f>(EW342)</f>
        <v>24.6</v>
      </c>
      <c r="AI342">
        <f>(EX342)</f>
        <v>0</v>
      </c>
      <c r="AJ342">
        <f t="shared" si="409"/>
        <v>0</v>
      </c>
      <c r="AK342">
        <v>740.74</v>
      </c>
      <c r="AL342">
        <v>0</v>
      </c>
      <c r="AM342">
        <v>465.71</v>
      </c>
      <c r="AN342">
        <v>139.05000000000001</v>
      </c>
      <c r="AO342">
        <v>275.02999999999997</v>
      </c>
      <c r="AP342">
        <v>0</v>
      </c>
      <c r="AQ342">
        <v>24.6</v>
      </c>
      <c r="AR342">
        <v>0</v>
      </c>
      <c r="AS342">
        <v>0</v>
      </c>
      <c r="AT342">
        <v>72</v>
      </c>
      <c r="AU342">
        <v>44</v>
      </c>
      <c r="AV342">
        <v>1</v>
      </c>
      <c r="AW342">
        <v>1</v>
      </c>
      <c r="AZ342">
        <v>1</v>
      </c>
      <c r="BA342">
        <v>18.55</v>
      </c>
      <c r="BB342">
        <v>8.36</v>
      </c>
      <c r="BC342">
        <v>1</v>
      </c>
      <c r="BD342" t="s">
        <v>3</v>
      </c>
      <c r="BE342" t="s">
        <v>3</v>
      </c>
      <c r="BF342" t="s">
        <v>3</v>
      </c>
      <c r="BG342" t="s">
        <v>3</v>
      </c>
      <c r="BH342">
        <v>0</v>
      </c>
      <c r="BI342">
        <v>1</v>
      </c>
      <c r="BJ342" t="s">
        <v>449</v>
      </c>
      <c r="BM342">
        <v>439</v>
      </c>
      <c r="BN342">
        <v>7156650</v>
      </c>
      <c r="BO342" t="s">
        <v>447</v>
      </c>
      <c r="BP342">
        <v>1</v>
      </c>
      <c r="BQ342">
        <v>60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72</v>
      </c>
      <c r="CA342">
        <v>44</v>
      </c>
      <c r="CF342">
        <v>0</v>
      </c>
      <c r="CG342">
        <v>0</v>
      </c>
      <c r="CM342">
        <v>0</v>
      </c>
      <c r="CN342" t="s">
        <v>3</v>
      </c>
      <c r="CO342">
        <v>0</v>
      </c>
      <c r="CP342">
        <f t="shared" si="410"/>
        <v>18709.900000000001</v>
      </c>
      <c r="CQ342">
        <f t="shared" si="411"/>
        <v>0</v>
      </c>
      <c r="CR342">
        <f t="shared" si="412"/>
        <v>3893.3355999999994</v>
      </c>
      <c r="CS342">
        <f t="shared" si="413"/>
        <v>139.05000000000001</v>
      </c>
      <c r="CT342">
        <f t="shared" si="414"/>
        <v>5101.8064999999997</v>
      </c>
      <c r="CU342">
        <f t="shared" si="415"/>
        <v>0</v>
      </c>
      <c r="CV342">
        <f t="shared" si="416"/>
        <v>24.6</v>
      </c>
      <c r="CW342">
        <f t="shared" si="417"/>
        <v>0</v>
      </c>
      <c r="CX342">
        <f t="shared" si="418"/>
        <v>0</v>
      </c>
      <c r="CY342">
        <f t="shared" si="419"/>
        <v>7640.4672</v>
      </c>
      <c r="CZ342">
        <f t="shared" si="420"/>
        <v>4669.1743999999999</v>
      </c>
      <c r="DC342" t="s">
        <v>3</v>
      </c>
      <c r="DD342" t="s">
        <v>3</v>
      </c>
      <c r="DE342" t="s">
        <v>3</v>
      </c>
      <c r="DF342" t="s">
        <v>3</v>
      </c>
      <c r="DG342" t="s">
        <v>3</v>
      </c>
      <c r="DH342" t="s">
        <v>3</v>
      </c>
      <c r="DI342" t="s">
        <v>3</v>
      </c>
      <c r="DJ342" t="s">
        <v>3</v>
      </c>
      <c r="DK342" t="s">
        <v>3</v>
      </c>
      <c r="DL342" t="s">
        <v>3</v>
      </c>
      <c r="DM342" t="s">
        <v>3</v>
      </c>
      <c r="DN342">
        <v>80</v>
      </c>
      <c r="DO342">
        <v>55</v>
      </c>
      <c r="DP342">
        <v>1.0469999999999999</v>
      </c>
      <c r="DQ342">
        <v>1</v>
      </c>
      <c r="DU342">
        <v>1013</v>
      </c>
      <c r="DV342" t="s">
        <v>331</v>
      </c>
      <c r="DW342" t="s">
        <v>331</v>
      </c>
      <c r="DX342">
        <v>1</v>
      </c>
      <c r="EE342">
        <v>21987791</v>
      </c>
      <c r="EF342">
        <v>60</v>
      </c>
      <c r="EG342" t="s">
        <v>184</v>
      </c>
      <c r="EH342">
        <v>0</v>
      </c>
      <c r="EI342" t="s">
        <v>3</v>
      </c>
      <c r="EJ342">
        <v>1</v>
      </c>
      <c r="EK342">
        <v>439</v>
      </c>
      <c r="EL342" t="s">
        <v>450</v>
      </c>
      <c r="EM342" t="s">
        <v>451</v>
      </c>
      <c r="EO342" t="s">
        <v>3</v>
      </c>
      <c r="EQ342">
        <v>131072</v>
      </c>
      <c r="ER342">
        <v>740.74</v>
      </c>
      <c r="ES342">
        <v>0</v>
      </c>
      <c r="ET342">
        <v>465.71</v>
      </c>
      <c r="EU342">
        <v>139.05000000000001</v>
      </c>
      <c r="EV342">
        <v>275.02999999999997</v>
      </c>
      <c r="EW342">
        <v>24.6</v>
      </c>
      <c r="EX342">
        <v>0</v>
      </c>
      <c r="EY342">
        <v>0</v>
      </c>
      <c r="FQ342">
        <v>0</v>
      </c>
      <c r="FR342">
        <f t="shared" si="421"/>
        <v>0</v>
      </c>
      <c r="FS342">
        <v>0</v>
      </c>
      <c r="FX342">
        <v>80</v>
      </c>
      <c r="FY342">
        <v>55</v>
      </c>
      <c r="GA342" t="s">
        <v>3</v>
      </c>
      <c r="GD342">
        <v>0</v>
      </c>
      <c r="GF342">
        <v>469587119</v>
      </c>
      <c r="GG342">
        <v>2</v>
      </c>
      <c r="GH342">
        <v>1</v>
      </c>
      <c r="GI342">
        <v>2</v>
      </c>
      <c r="GJ342">
        <v>0</v>
      </c>
      <c r="GK342">
        <f>ROUND(R342*(R12)/100,2)</f>
        <v>483</v>
      </c>
      <c r="GL342">
        <f t="shared" si="422"/>
        <v>0</v>
      </c>
      <c r="GM342">
        <f t="shared" si="423"/>
        <v>31502.54</v>
      </c>
      <c r="GN342">
        <f t="shared" si="424"/>
        <v>31502.54</v>
      </c>
      <c r="GO342">
        <f t="shared" si="425"/>
        <v>0</v>
      </c>
      <c r="GP342">
        <f t="shared" si="426"/>
        <v>0</v>
      </c>
      <c r="GR342">
        <v>0</v>
      </c>
      <c r="GS342">
        <v>0</v>
      </c>
      <c r="GT342">
        <v>0</v>
      </c>
      <c r="GU342" t="s">
        <v>3</v>
      </c>
      <c r="GV342">
        <f t="shared" si="427"/>
        <v>0</v>
      </c>
      <c r="GW342">
        <v>1</v>
      </c>
      <c r="GX342">
        <f t="shared" si="428"/>
        <v>0</v>
      </c>
      <c r="HA342">
        <v>0</v>
      </c>
      <c r="HB342">
        <v>0</v>
      </c>
      <c r="IK342">
        <v>0</v>
      </c>
    </row>
    <row r="343" spans="1:245" x14ac:dyDescent="0.2">
      <c r="A343">
        <v>17</v>
      </c>
      <c r="B343">
        <v>1</v>
      </c>
      <c r="E343" t="s">
        <v>590</v>
      </c>
      <c r="F343" t="s">
        <v>453</v>
      </c>
      <c r="G343" t="s">
        <v>454</v>
      </c>
      <c r="H343" t="s">
        <v>331</v>
      </c>
      <c r="I343">
        <v>2.08</v>
      </c>
      <c r="J343">
        <v>0</v>
      </c>
      <c r="O343">
        <f t="shared" si="394"/>
        <v>1294.1099999999999</v>
      </c>
      <c r="P343">
        <f t="shared" si="395"/>
        <v>0</v>
      </c>
      <c r="Q343">
        <f t="shared" si="396"/>
        <v>0</v>
      </c>
      <c r="R343">
        <f t="shared" si="397"/>
        <v>0</v>
      </c>
      <c r="S343">
        <f t="shared" si="398"/>
        <v>1294.1099999999999</v>
      </c>
      <c r="T343">
        <f t="shared" si="399"/>
        <v>0</v>
      </c>
      <c r="U343">
        <f t="shared" si="400"/>
        <v>6.24</v>
      </c>
      <c r="V343">
        <f t="shared" si="401"/>
        <v>0</v>
      </c>
      <c r="W343">
        <f t="shared" si="402"/>
        <v>0</v>
      </c>
      <c r="X343">
        <f t="shared" si="403"/>
        <v>931.76</v>
      </c>
      <c r="Y343">
        <f t="shared" si="404"/>
        <v>569.41</v>
      </c>
      <c r="AA343">
        <v>42145827</v>
      </c>
      <c r="AB343">
        <f t="shared" si="405"/>
        <v>33.54</v>
      </c>
      <c r="AC343">
        <f>ROUND((ES343),6)</f>
        <v>0</v>
      </c>
      <c r="AD343">
        <f t="shared" si="429"/>
        <v>0</v>
      </c>
      <c r="AE343">
        <f t="shared" si="429"/>
        <v>0</v>
      </c>
      <c r="AF343">
        <f t="shared" si="429"/>
        <v>33.54</v>
      </c>
      <c r="AG343">
        <f t="shared" si="407"/>
        <v>0</v>
      </c>
      <c r="AH343">
        <f>(EW343)</f>
        <v>3</v>
      </c>
      <c r="AI343">
        <f>(EX343)</f>
        <v>0</v>
      </c>
      <c r="AJ343">
        <f t="shared" si="409"/>
        <v>0</v>
      </c>
      <c r="AK343">
        <v>33.54</v>
      </c>
      <c r="AL343">
        <v>0</v>
      </c>
      <c r="AM343">
        <v>0</v>
      </c>
      <c r="AN343">
        <v>0</v>
      </c>
      <c r="AO343">
        <v>33.54</v>
      </c>
      <c r="AP343">
        <v>0</v>
      </c>
      <c r="AQ343">
        <v>3</v>
      </c>
      <c r="AR343">
        <v>0</v>
      </c>
      <c r="AS343">
        <v>0</v>
      </c>
      <c r="AT343">
        <v>72</v>
      </c>
      <c r="AU343">
        <v>44</v>
      </c>
      <c r="AV343">
        <v>1</v>
      </c>
      <c r="AW343">
        <v>1</v>
      </c>
      <c r="AZ343">
        <v>1</v>
      </c>
      <c r="BA343">
        <v>18.55</v>
      </c>
      <c r="BB343">
        <v>1</v>
      </c>
      <c r="BC343">
        <v>1</v>
      </c>
      <c r="BD343" t="s">
        <v>3</v>
      </c>
      <c r="BE343" t="s">
        <v>3</v>
      </c>
      <c r="BF343" t="s">
        <v>3</v>
      </c>
      <c r="BG343" t="s">
        <v>3</v>
      </c>
      <c r="BH343">
        <v>0</v>
      </c>
      <c r="BI343">
        <v>1</v>
      </c>
      <c r="BJ343" t="s">
        <v>455</v>
      </c>
      <c r="BM343">
        <v>439</v>
      </c>
      <c r="BN343">
        <v>7156650</v>
      </c>
      <c r="BO343" t="s">
        <v>453</v>
      </c>
      <c r="BP343">
        <v>1</v>
      </c>
      <c r="BQ343">
        <v>60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3</v>
      </c>
      <c r="BZ343">
        <v>72</v>
      </c>
      <c r="CA343">
        <v>44</v>
      </c>
      <c r="CF343">
        <v>0</v>
      </c>
      <c r="CG343">
        <v>0</v>
      </c>
      <c r="CM343">
        <v>0</v>
      </c>
      <c r="CN343" t="s">
        <v>3</v>
      </c>
      <c r="CO343">
        <v>0</v>
      </c>
      <c r="CP343">
        <f t="shared" si="410"/>
        <v>1294.1099999999999</v>
      </c>
      <c r="CQ343">
        <f t="shared" si="411"/>
        <v>0</v>
      </c>
      <c r="CR343">
        <f t="shared" si="412"/>
        <v>0</v>
      </c>
      <c r="CS343">
        <f t="shared" si="413"/>
        <v>0</v>
      </c>
      <c r="CT343">
        <f t="shared" si="414"/>
        <v>622.16700000000003</v>
      </c>
      <c r="CU343">
        <f t="shared" si="415"/>
        <v>0</v>
      </c>
      <c r="CV343">
        <f t="shared" si="416"/>
        <v>3</v>
      </c>
      <c r="CW343">
        <f t="shared" si="417"/>
        <v>0</v>
      </c>
      <c r="CX343">
        <f t="shared" si="418"/>
        <v>0</v>
      </c>
      <c r="CY343">
        <f t="shared" si="419"/>
        <v>931.75919999999985</v>
      </c>
      <c r="CZ343">
        <f t="shared" si="420"/>
        <v>569.40839999999992</v>
      </c>
      <c r="DC343" t="s">
        <v>3</v>
      </c>
      <c r="DD343" t="s">
        <v>3</v>
      </c>
      <c r="DE343" t="s">
        <v>3</v>
      </c>
      <c r="DF343" t="s">
        <v>3</v>
      </c>
      <c r="DG343" t="s">
        <v>3</v>
      </c>
      <c r="DH343" t="s">
        <v>3</v>
      </c>
      <c r="DI343" t="s">
        <v>3</v>
      </c>
      <c r="DJ343" t="s">
        <v>3</v>
      </c>
      <c r="DK343" t="s">
        <v>3</v>
      </c>
      <c r="DL343" t="s">
        <v>3</v>
      </c>
      <c r="DM343" t="s">
        <v>3</v>
      </c>
      <c r="DN343">
        <v>80</v>
      </c>
      <c r="DO343">
        <v>55</v>
      </c>
      <c r="DP343">
        <v>1.0469999999999999</v>
      </c>
      <c r="DQ343">
        <v>1</v>
      </c>
      <c r="DU343">
        <v>1013</v>
      </c>
      <c r="DV343" t="s">
        <v>331</v>
      </c>
      <c r="DW343" t="s">
        <v>331</v>
      </c>
      <c r="DX343">
        <v>1</v>
      </c>
      <c r="EE343">
        <v>21987791</v>
      </c>
      <c r="EF343">
        <v>60</v>
      </c>
      <c r="EG343" t="s">
        <v>184</v>
      </c>
      <c r="EH343">
        <v>0</v>
      </c>
      <c r="EI343" t="s">
        <v>3</v>
      </c>
      <c r="EJ343">
        <v>1</v>
      </c>
      <c r="EK343">
        <v>439</v>
      </c>
      <c r="EL343" t="s">
        <v>450</v>
      </c>
      <c r="EM343" t="s">
        <v>451</v>
      </c>
      <c r="EO343" t="s">
        <v>3</v>
      </c>
      <c r="EQ343">
        <v>131072</v>
      </c>
      <c r="ER343">
        <v>33.54</v>
      </c>
      <c r="ES343">
        <v>0</v>
      </c>
      <c r="ET343">
        <v>0</v>
      </c>
      <c r="EU343">
        <v>0</v>
      </c>
      <c r="EV343">
        <v>33.54</v>
      </c>
      <c r="EW343">
        <v>3</v>
      </c>
      <c r="EX343">
        <v>0</v>
      </c>
      <c r="EY343">
        <v>0</v>
      </c>
      <c r="FQ343">
        <v>0</v>
      </c>
      <c r="FR343">
        <f t="shared" si="421"/>
        <v>0</v>
      </c>
      <c r="FS343">
        <v>0</v>
      </c>
      <c r="FX343">
        <v>80</v>
      </c>
      <c r="FY343">
        <v>55</v>
      </c>
      <c r="GA343" t="s">
        <v>3</v>
      </c>
      <c r="GD343">
        <v>0</v>
      </c>
      <c r="GF343">
        <v>1559874590</v>
      </c>
      <c r="GG343">
        <v>2</v>
      </c>
      <c r="GH343">
        <v>1</v>
      </c>
      <c r="GI343">
        <v>2</v>
      </c>
      <c r="GJ343">
        <v>0</v>
      </c>
      <c r="GK343">
        <f>ROUND(R343*(R12)/100,2)</f>
        <v>0</v>
      </c>
      <c r="GL343">
        <f t="shared" si="422"/>
        <v>0</v>
      </c>
      <c r="GM343">
        <f t="shared" si="423"/>
        <v>2795.28</v>
      </c>
      <c r="GN343">
        <f t="shared" si="424"/>
        <v>2795.28</v>
      </c>
      <c r="GO343">
        <f t="shared" si="425"/>
        <v>0</v>
      </c>
      <c r="GP343">
        <f t="shared" si="426"/>
        <v>0</v>
      </c>
      <c r="GR343">
        <v>0</v>
      </c>
      <c r="GS343">
        <v>0</v>
      </c>
      <c r="GT343">
        <v>0</v>
      </c>
      <c r="GU343" t="s">
        <v>3</v>
      </c>
      <c r="GV343">
        <f t="shared" si="427"/>
        <v>0</v>
      </c>
      <c r="GW343">
        <v>1</v>
      </c>
      <c r="GX343">
        <f t="shared" si="428"/>
        <v>0</v>
      </c>
      <c r="HA343">
        <v>0</v>
      </c>
      <c r="HB343">
        <v>0</v>
      </c>
      <c r="IK343">
        <v>0</v>
      </c>
    </row>
    <row r="344" spans="1:245" x14ac:dyDescent="0.2">
      <c r="A344">
        <v>17</v>
      </c>
      <c r="B344">
        <v>1</v>
      </c>
      <c r="E344" t="s">
        <v>591</v>
      </c>
      <c r="F344" t="s">
        <v>592</v>
      </c>
      <c r="G344" t="s">
        <v>593</v>
      </c>
      <c r="H344" t="s">
        <v>594</v>
      </c>
      <c r="I344">
        <v>1.5</v>
      </c>
      <c r="J344">
        <v>0</v>
      </c>
      <c r="O344">
        <f t="shared" si="394"/>
        <v>11560.08</v>
      </c>
      <c r="P344">
        <f t="shared" si="395"/>
        <v>0</v>
      </c>
      <c r="Q344">
        <f t="shared" si="396"/>
        <v>3648.65</v>
      </c>
      <c r="R344">
        <f t="shared" si="397"/>
        <v>120.16</v>
      </c>
      <c r="S344">
        <f t="shared" si="398"/>
        <v>7911.43</v>
      </c>
      <c r="T344">
        <f t="shared" si="399"/>
        <v>0</v>
      </c>
      <c r="U344">
        <f t="shared" si="400"/>
        <v>32.31</v>
      </c>
      <c r="V344">
        <f t="shared" si="401"/>
        <v>0</v>
      </c>
      <c r="W344">
        <f t="shared" si="402"/>
        <v>0</v>
      </c>
      <c r="X344">
        <f t="shared" si="403"/>
        <v>5696.23</v>
      </c>
      <c r="Y344">
        <f t="shared" si="404"/>
        <v>3481.03</v>
      </c>
      <c r="AA344">
        <v>42145827</v>
      </c>
      <c r="AB344">
        <f t="shared" si="405"/>
        <v>572.19000000000005</v>
      </c>
      <c r="AC344">
        <f>ROUND(((ES344*0)),6)</f>
        <v>0</v>
      </c>
      <c r="AD344">
        <f>ROUND(((ET344*0.6)),6)</f>
        <v>287.86200000000002</v>
      </c>
      <c r="AE344">
        <f>ROUND(((EU344*0.6)),6)</f>
        <v>80.105999999999995</v>
      </c>
      <c r="AF344">
        <f>ROUND(((EV344*0.6)),6)</f>
        <v>284.32799999999997</v>
      </c>
      <c r="AG344">
        <f t="shared" si="407"/>
        <v>0</v>
      </c>
      <c r="AH344">
        <f>((EW344*0.6))</f>
        <v>21.54</v>
      </c>
      <c r="AI344">
        <f>((EX344*0.6))</f>
        <v>0</v>
      </c>
      <c r="AJ344">
        <f t="shared" si="409"/>
        <v>0</v>
      </c>
      <c r="AK344">
        <v>1034.55</v>
      </c>
      <c r="AL344">
        <v>80.900000000000006</v>
      </c>
      <c r="AM344">
        <v>479.77</v>
      </c>
      <c r="AN344">
        <v>133.51</v>
      </c>
      <c r="AO344">
        <v>473.88</v>
      </c>
      <c r="AP344">
        <v>0</v>
      </c>
      <c r="AQ344">
        <v>35.9</v>
      </c>
      <c r="AR344">
        <v>0</v>
      </c>
      <c r="AS344">
        <v>0</v>
      </c>
      <c r="AT344">
        <v>72</v>
      </c>
      <c r="AU344">
        <v>44</v>
      </c>
      <c r="AV344">
        <v>1</v>
      </c>
      <c r="AW344">
        <v>1</v>
      </c>
      <c r="AZ344">
        <v>1</v>
      </c>
      <c r="BA344">
        <v>18.55</v>
      </c>
      <c r="BB344">
        <v>8.4499999999999993</v>
      </c>
      <c r="BC344">
        <v>7.63</v>
      </c>
      <c r="BD344" t="s">
        <v>3</v>
      </c>
      <c r="BE344" t="s">
        <v>3</v>
      </c>
      <c r="BF344" t="s">
        <v>3</v>
      </c>
      <c r="BG344" t="s">
        <v>3</v>
      </c>
      <c r="BH344">
        <v>0</v>
      </c>
      <c r="BI344">
        <v>1</v>
      </c>
      <c r="BJ344" t="s">
        <v>595</v>
      </c>
      <c r="BM344">
        <v>80</v>
      </c>
      <c r="BN344">
        <v>7156650</v>
      </c>
      <c r="BO344" t="s">
        <v>592</v>
      </c>
      <c r="BP344">
        <v>1</v>
      </c>
      <c r="BQ344">
        <v>30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72</v>
      </c>
      <c r="CA344">
        <v>44</v>
      </c>
      <c r="CF344">
        <v>0</v>
      </c>
      <c r="CG344">
        <v>0</v>
      </c>
      <c r="CM344">
        <v>0</v>
      </c>
      <c r="CN344" t="s">
        <v>596</v>
      </c>
      <c r="CO344">
        <v>0</v>
      </c>
      <c r="CP344">
        <f t="shared" si="410"/>
        <v>11560.08</v>
      </c>
      <c r="CQ344">
        <f t="shared" si="411"/>
        <v>0</v>
      </c>
      <c r="CR344">
        <f t="shared" si="412"/>
        <v>2432.4339</v>
      </c>
      <c r="CS344">
        <f t="shared" si="413"/>
        <v>80.105999999999995</v>
      </c>
      <c r="CT344">
        <f t="shared" si="414"/>
        <v>5274.2843999999996</v>
      </c>
      <c r="CU344">
        <f t="shared" si="415"/>
        <v>0</v>
      </c>
      <c r="CV344">
        <f t="shared" si="416"/>
        <v>21.54</v>
      </c>
      <c r="CW344">
        <f t="shared" si="417"/>
        <v>0</v>
      </c>
      <c r="CX344">
        <f t="shared" si="418"/>
        <v>0</v>
      </c>
      <c r="CY344">
        <f t="shared" si="419"/>
        <v>5696.2295999999997</v>
      </c>
      <c r="CZ344">
        <f t="shared" si="420"/>
        <v>3481.0291999999999</v>
      </c>
      <c r="DC344" t="s">
        <v>3</v>
      </c>
      <c r="DD344" t="s">
        <v>597</v>
      </c>
      <c r="DE344" t="s">
        <v>587</v>
      </c>
      <c r="DF344" t="s">
        <v>587</v>
      </c>
      <c r="DG344" t="s">
        <v>587</v>
      </c>
      <c r="DH344" t="s">
        <v>3</v>
      </c>
      <c r="DI344" t="s">
        <v>587</v>
      </c>
      <c r="DJ344" t="s">
        <v>587</v>
      </c>
      <c r="DK344" t="s">
        <v>3</v>
      </c>
      <c r="DL344" t="s">
        <v>3</v>
      </c>
      <c r="DM344" t="s">
        <v>3</v>
      </c>
      <c r="DN344">
        <v>85</v>
      </c>
      <c r="DO344">
        <v>70</v>
      </c>
      <c r="DP344">
        <v>1.087</v>
      </c>
      <c r="DQ344">
        <v>1</v>
      </c>
      <c r="DU344">
        <v>1013</v>
      </c>
      <c r="DV344" t="s">
        <v>594</v>
      </c>
      <c r="DW344" t="s">
        <v>594</v>
      </c>
      <c r="DX344">
        <v>1</v>
      </c>
      <c r="EE344">
        <v>21987432</v>
      </c>
      <c r="EF344">
        <v>30</v>
      </c>
      <c r="EG344" t="s">
        <v>22</v>
      </c>
      <c r="EH344">
        <v>0</v>
      </c>
      <c r="EI344" t="s">
        <v>3</v>
      </c>
      <c r="EJ344">
        <v>1</v>
      </c>
      <c r="EK344">
        <v>80</v>
      </c>
      <c r="EL344" t="s">
        <v>23</v>
      </c>
      <c r="EM344" t="s">
        <v>24</v>
      </c>
      <c r="EO344" t="s">
        <v>598</v>
      </c>
      <c r="EQ344">
        <v>131072</v>
      </c>
      <c r="ER344">
        <v>1034.55</v>
      </c>
      <c r="ES344">
        <v>80.900000000000006</v>
      </c>
      <c r="ET344">
        <v>479.77</v>
      </c>
      <c r="EU344">
        <v>133.51</v>
      </c>
      <c r="EV344">
        <v>473.88</v>
      </c>
      <c r="EW344">
        <v>35.9</v>
      </c>
      <c r="EX344">
        <v>0</v>
      </c>
      <c r="EY344">
        <v>0</v>
      </c>
      <c r="FQ344">
        <v>0</v>
      </c>
      <c r="FR344">
        <f t="shared" si="421"/>
        <v>0</v>
      </c>
      <c r="FS344">
        <v>0</v>
      </c>
      <c r="FX344">
        <v>85</v>
      </c>
      <c r="FY344">
        <v>70</v>
      </c>
      <c r="GA344" t="s">
        <v>3</v>
      </c>
      <c r="GD344">
        <v>0</v>
      </c>
      <c r="GF344">
        <v>-1975872331</v>
      </c>
      <c r="GG344">
        <v>2</v>
      </c>
      <c r="GH344">
        <v>1</v>
      </c>
      <c r="GI344">
        <v>2</v>
      </c>
      <c r="GJ344">
        <v>0</v>
      </c>
      <c r="GK344">
        <f>ROUND(R344*(R12)/100,2)</f>
        <v>200.67</v>
      </c>
      <c r="GL344">
        <f t="shared" si="422"/>
        <v>0</v>
      </c>
      <c r="GM344">
        <f t="shared" si="423"/>
        <v>20938.009999999998</v>
      </c>
      <c r="GN344">
        <f t="shared" si="424"/>
        <v>20938.009999999998</v>
      </c>
      <c r="GO344">
        <f t="shared" si="425"/>
        <v>0</v>
      </c>
      <c r="GP344">
        <f t="shared" si="426"/>
        <v>0</v>
      </c>
      <c r="GR344">
        <v>0</v>
      </c>
      <c r="GS344">
        <v>0</v>
      </c>
      <c r="GT344">
        <v>0</v>
      </c>
      <c r="GU344" t="s">
        <v>3</v>
      </c>
      <c r="GV344">
        <f t="shared" si="427"/>
        <v>0</v>
      </c>
      <c r="GW344">
        <v>1</v>
      </c>
      <c r="GX344">
        <f t="shared" si="428"/>
        <v>0</v>
      </c>
      <c r="HA344">
        <v>0</v>
      </c>
      <c r="HB344">
        <v>0</v>
      </c>
      <c r="IK344">
        <v>0</v>
      </c>
    </row>
    <row r="345" spans="1:245" x14ac:dyDescent="0.2">
      <c r="A345">
        <v>17</v>
      </c>
      <c r="B345">
        <v>1</v>
      </c>
      <c r="E345" t="s">
        <v>599</v>
      </c>
      <c r="F345" t="s">
        <v>600</v>
      </c>
      <c r="G345" t="s">
        <v>601</v>
      </c>
      <c r="H345" t="s">
        <v>602</v>
      </c>
      <c r="I345">
        <v>0.1</v>
      </c>
      <c r="J345">
        <v>0</v>
      </c>
      <c r="O345">
        <f t="shared" si="394"/>
        <v>452.23</v>
      </c>
      <c r="P345">
        <f t="shared" si="395"/>
        <v>10.35</v>
      </c>
      <c r="Q345">
        <f t="shared" si="396"/>
        <v>121.67</v>
      </c>
      <c r="R345">
        <f t="shared" si="397"/>
        <v>1.26</v>
      </c>
      <c r="S345">
        <f t="shared" si="398"/>
        <v>320.20999999999998</v>
      </c>
      <c r="T345">
        <f t="shared" si="399"/>
        <v>0</v>
      </c>
      <c r="U345">
        <f t="shared" si="400"/>
        <v>1.4000000000000001</v>
      </c>
      <c r="V345">
        <f t="shared" si="401"/>
        <v>0</v>
      </c>
      <c r="W345">
        <f t="shared" si="402"/>
        <v>0</v>
      </c>
      <c r="X345">
        <f t="shared" si="403"/>
        <v>230.55</v>
      </c>
      <c r="Y345">
        <f t="shared" si="404"/>
        <v>140.88999999999999</v>
      </c>
      <c r="AA345">
        <v>42145827</v>
      </c>
      <c r="AB345">
        <f t="shared" si="405"/>
        <v>375.61</v>
      </c>
      <c r="AC345">
        <f>ROUND((ES345),6)</f>
        <v>8.6300000000000008</v>
      </c>
      <c r="AD345">
        <f>ROUND((ET345),6)</f>
        <v>194.36</v>
      </c>
      <c r="AE345">
        <f>ROUND((EU345),6)</f>
        <v>12.63</v>
      </c>
      <c r="AF345">
        <f>ROUND((EV345),6)</f>
        <v>172.62</v>
      </c>
      <c r="AG345">
        <f t="shared" si="407"/>
        <v>0</v>
      </c>
      <c r="AH345">
        <f>(EW345)</f>
        <v>14</v>
      </c>
      <c r="AI345">
        <f>(EX345)</f>
        <v>0</v>
      </c>
      <c r="AJ345">
        <f t="shared" si="409"/>
        <v>0</v>
      </c>
      <c r="AK345">
        <v>375.61</v>
      </c>
      <c r="AL345">
        <v>8.6300000000000008</v>
      </c>
      <c r="AM345">
        <v>194.36</v>
      </c>
      <c r="AN345">
        <v>12.63</v>
      </c>
      <c r="AO345">
        <v>172.62</v>
      </c>
      <c r="AP345">
        <v>0</v>
      </c>
      <c r="AQ345">
        <v>14</v>
      </c>
      <c r="AR345">
        <v>0</v>
      </c>
      <c r="AS345">
        <v>0</v>
      </c>
      <c r="AT345">
        <v>72</v>
      </c>
      <c r="AU345">
        <v>44</v>
      </c>
      <c r="AV345">
        <v>1</v>
      </c>
      <c r="AW345">
        <v>1</v>
      </c>
      <c r="AZ345">
        <v>1</v>
      </c>
      <c r="BA345">
        <v>18.55</v>
      </c>
      <c r="BB345">
        <v>6.26</v>
      </c>
      <c r="BC345">
        <v>11.99</v>
      </c>
      <c r="BD345" t="s">
        <v>3</v>
      </c>
      <c r="BE345" t="s">
        <v>3</v>
      </c>
      <c r="BF345" t="s">
        <v>3</v>
      </c>
      <c r="BG345" t="s">
        <v>3</v>
      </c>
      <c r="BH345">
        <v>0</v>
      </c>
      <c r="BI345">
        <v>1</v>
      </c>
      <c r="BJ345" t="s">
        <v>603</v>
      </c>
      <c r="BM345">
        <v>445</v>
      </c>
      <c r="BN345">
        <v>7156650</v>
      </c>
      <c r="BO345" t="s">
        <v>600</v>
      </c>
      <c r="BP345">
        <v>1</v>
      </c>
      <c r="BQ345">
        <v>60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3</v>
      </c>
      <c r="BZ345">
        <v>72</v>
      </c>
      <c r="CA345">
        <v>44</v>
      </c>
      <c r="CF345">
        <v>0</v>
      </c>
      <c r="CG345">
        <v>0</v>
      </c>
      <c r="CM345">
        <v>0</v>
      </c>
      <c r="CN345" t="s">
        <v>3</v>
      </c>
      <c r="CO345">
        <v>0</v>
      </c>
      <c r="CP345">
        <f t="shared" si="410"/>
        <v>452.23</v>
      </c>
      <c r="CQ345">
        <f t="shared" si="411"/>
        <v>103.47370000000001</v>
      </c>
      <c r="CR345">
        <f t="shared" si="412"/>
        <v>1216.6936000000001</v>
      </c>
      <c r="CS345">
        <f t="shared" si="413"/>
        <v>12.63</v>
      </c>
      <c r="CT345">
        <f t="shared" si="414"/>
        <v>3202.1010000000001</v>
      </c>
      <c r="CU345">
        <f t="shared" si="415"/>
        <v>0</v>
      </c>
      <c r="CV345">
        <f t="shared" si="416"/>
        <v>14</v>
      </c>
      <c r="CW345">
        <f t="shared" si="417"/>
        <v>0</v>
      </c>
      <c r="CX345">
        <f t="shared" si="418"/>
        <v>0</v>
      </c>
      <c r="CY345">
        <f t="shared" si="419"/>
        <v>230.55119999999997</v>
      </c>
      <c r="CZ345">
        <f t="shared" si="420"/>
        <v>140.89239999999998</v>
      </c>
      <c r="DC345" t="s">
        <v>3</v>
      </c>
      <c r="DD345" t="s">
        <v>3</v>
      </c>
      <c r="DE345" t="s">
        <v>3</v>
      </c>
      <c r="DF345" t="s">
        <v>3</v>
      </c>
      <c r="DG345" t="s">
        <v>3</v>
      </c>
      <c r="DH345" t="s">
        <v>3</v>
      </c>
      <c r="DI345" t="s">
        <v>3</v>
      </c>
      <c r="DJ345" t="s">
        <v>3</v>
      </c>
      <c r="DK345" t="s">
        <v>3</v>
      </c>
      <c r="DL345" t="s">
        <v>3</v>
      </c>
      <c r="DM345" t="s">
        <v>3</v>
      </c>
      <c r="DN345">
        <v>80</v>
      </c>
      <c r="DO345">
        <v>55</v>
      </c>
      <c r="DP345">
        <v>1.0469999999999999</v>
      </c>
      <c r="DQ345">
        <v>1</v>
      </c>
      <c r="DU345">
        <v>1013</v>
      </c>
      <c r="DV345" t="s">
        <v>602</v>
      </c>
      <c r="DW345" t="s">
        <v>602</v>
      </c>
      <c r="DX345">
        <v>1</v>
      </c>
      <c r="EE345">
        <v>21987797</v>
      </c>
      <c r="EF345">
        <v>60</v>
      </c>
      <c r="EG345" t="s">
        <v>184</v>
      </c>
      <c r="EH345">
        <v>0</v>
      </c>
      <c r="EI345" t="s">
        <v>3</v>
      </c>
      <c r="EJ345">
        <v>1</v>
      </c>
      <c r="EK345">
        <v>445</v>
      </c>
      <c r="EL345" t="s">
        <v>567</v>
      </c>
      <c r="EM345" t="s">
        <v>568</v>
      </c>
      <c r="EO345" t="s">
        <v>3</v>
      </c>
      <c r="EQ345">
        <v>131072</v>
      </c>
      <c r="ER345">
        <v>375.61</v>
      </c>
      <c r="ES345">
        <v>8.6300000000000008</v>
      </c>
      <c r="ET345">
        <v>194.36</v>
      </c>
      <c r="EU345">
        <v>12.63</v>
      </c>
      <c r="EV345">
        <v>172.62</v>
      </c>
      <c r="EW345">
        <v>14</v>
      </c>
      <c r="EX345">
        <v>0</v>
      </c>
      <c r="EY345">
        <v>0</v>
      </c>
      <c r="FQ345">
        <v>0</v>
      </c>
      <c r="FR345">
        <f t="shared" si="421"/>
        <v>0</v>
      </c>
      <c r="FS345">
        <v>0</v>
      </c>
      <c r="FX345">
        <v>80</v>
      </c>
      <c r="FY345">
        <v>55</v>
      </c>
      <c r="GA345" t="s">
        <v>3</v>
      </c>
      <c r="GD345">
        <v>0</v>
      </c>
      <c r="GF345">
        <v>-2075572538</v>
      </c>
      <c r="GG345">
        <v>2</v>
      </c>
      <c r="GH345">
        <v>1</v>
      </c>
      <c r="GI345">
        <v>2</v>
      </c>
      <c r="GJ345">
        <v>0</v>
      </c>
      <c r="GK345">
        <f>ROUND(R345*(R12)/100,2)</f>
        <v>2.1</v>
      </c>
      <c r="GL345">
        <f t="shared" si="422"/>
        <v>0</v>
      </c>
      <c r="GM345">
        <f t="shared" si="423"/>
        <v>825.77</v>
      </c>
      <c r="GN345">
        <f t="shared" si="424"/>
        <v>825.77</v>
      </c>
      <c r="GO345">
        <f t="shared" si="425"/>
        <v>0</v>
      </c>
      <c r="GP345">
        <f t="shared" si="426"/>
        <v>0</v>
      </c>
      <c r="GR345">
        <v>0</v>
      </c>
      <c r="GS345">
        <v>0</v>
      </c>
      <c r="GT345">
        <v>0</v>
      </c>
      <c r="GU345" t="s">
        <v>3</v>
      </c>
      <c r="GV345">
        <f t="shared" si="427"/>
        <v>0</v>
      </c>
      <c r="GW345">
        <v>1</v>
      </c>
      <c r="GX345">
        <f t="shared" si="428"/>
        <v>0</v>
      </c>
      <c r="HA345">
        <v>0</v>
      </c>
      <c r="HB345">
        <v>0</v>
      </c>
      <c r="IK345">
        <v>0</v>
      </c>
    </row>
    <row r="346" spans="1:245" x14ac:dyDescent="0.2">
      <c r="A346">
        <v>19</v>
      </c>
      <c r="B346">
        <v>1</v>
      </c>
      <c r="F346" t="s">
        <v>3</v>
      </c>
      <c r="G346" t="s">
        <v>604</v>
      </c>
      <c r="H346" t="s">
        <v>3</v>
      </c>
      <c r="AA346">
        <v>1</v>
      </c>
      <c r="IK346">
        <v>0</v>
      </c>
    </row>
    <row r="347" spans="1:245" x14ac:dyDescent="0.2">
      <c r="A347">
        <v>17</v>
      </c>
      <c r="B347">
        <v>1</v>
      </c>
      <c r="E347" t="s">
        <v>605</v>
      </c>
      <c r="F347" t="s">
        <v>243</v>
      </c>
      <c r="G347" t="s">
        <v>244</v>
      </c>
      <c r="H347" t="s">
        <v>245</v>
      </c>
      <c r="I347">
        <v>2.08</v>
      </c>
      <c r="J347">
        <v>0</v>
      </c>
      <c r="O347">
        <f t="shared" ref="O347:O375" si="430">ROUND(CP347,2)</f>
        <v>11038.35</v>
      </c>
      <c r="P347">
        <f t="shared" ref="P347:P375" si="431">ROUND(CQ347*I347,2)</f>
        <v>218.28</v>
      </c>
      <c r="Q347">
        <f t="shared" ref="Q347:Q375" si="432">ROUND(CR347*I347,2)</f>
        <v>43.54</v>
      </c>
      <c r="R347">
        <f t="shared" ref="R347:R375" si="433">ROUND(CS347*I347,2)</f>
        <v>0.81</v>
      </c>
      <c r="S347">
        <f t="shared" ref="S347:S375" si="434">ROUND(CT347*I347,2)</f>
        <v>10776.53</v>
      </c>
      <c r="T347">
        <f t="shared" ref="T347:T375" si="435">ROUND(CU347*I347,2)</f>
        <v>0</v>
      </c>
      <c r="U347">
        <f t="shared" ref="U347:U375" si="436">CV347*I347</f>
        <v>55.805359999999993</v>
      </c>
      <c r="V347">
        <f t="shared" ref="V347:V375" si="437">CW347*I347</f>
        <v>0</v>
      </c>
      <c r="W347">
        <f t="shared" ref="W347:W375" si="438">ROUND(CX347*I347,2)</f>
        <v>0</v>
      </c>
      <c r="X347">
        <f t="shared" ref="X347:X375" si="439">ROUND(CY347,2)</f>
        <v>9698.8799999999992</v>
      </c>
      <c r="Y347">
        <f t="shared" ref="Y347:Y375" si="440">ROUND(CZ347,2)</f>
        <v>4741.67</v>
      </c>
      <c r="AA347">
        <v>42145827</v>
      </c>
      <c r="AB347">
        <f t="shared" ref="AB347:AB375" si="441">ROUND((AC347+AD347+AF347),6)</f>
        <v>319.78800000000001</v>
      </c>
      <c r="AC347">
        <f>ROUND((ES347),6)</f>
        <v>24.75</v>
      </c>
      <c r="AD347">
        <f>ROUND(((ET347*1.25)),6)</f>
        <v>15.737500000000001</v>
      </c>
      <c r="AE347">
        <f>ROUND(((EU347*1.25)),6)</f>
        <v>0.38750000000000001</v>
      </c>
      <c r="AF347">
        <f>ROUND(((EV347*1.15)),6)</f>
        <v>279.3005</v>
      </c>
      <c r="AG347">
        <f t="shared" ref="AG347:AG375" si="442">ROUND((AP347),6)</f>
        <v>0</v>
      </c>
      <c r="AH347">
        <f>((EW347*1.15))</f>
        <v>26.829499999999996</v>
      </c>
      <c r="AI347">
        <f>((EX347*1.25))</f>
        <v>0</v>
      </c>
      <c r="AJ347">
        <f t="shared" ref="AJ347:AJ375" si="443">ROUND((AS347),6)</f>
        <v>0</v>
      </c>
      <c r="AK347">
        <v>280.20999999999998</v>
      </c>
      <c r="AL347">
        <v>24.75</v>
      </c>
      <c r="AM347">
        <v>12.59</v>
      </c>
      <c r="AN347">
        <v>0.31</v>
      </c>
      <c r="AO347">
        <v>242.87</v>
      </c>
      <c r="AP347">
        <v>0</v>
      </c>
      <c r="AQ347">
        <v>23.33</v>
      </c>
      <c r="AR347">
        <v>0</v>
      </c>
      <c r="AS347">
        <v>0</v>
      </c>
      <c r="AT347">
        <v>90</v>
      </c>
      <c r="AU347">
        <v>44</v>
      </c>
      <c r="AV347">
        <v>1</v>
      </c>
      <c r="AW347">
        <v>1</v>
      </c>
      <c r="AZ347">
        <v>1</v>
      </c>
      <c r="BA347">
        <v>18.55</v>
      </c>
      <c r="BB347">
        <v>1.33</v>
      </c>
      <c r="BC347">
        <v>4.24</v>
      </c>
      <c r="BD347" t="s">
        <v>3</v>
      </c>
      <c r="BE347" t="s">
        <v>3</v>
      </c>
      <c r="BF347" t="s">
        <v>3</v>
      </c>
      <c r="BG347" t="s">
        <v>3</v>
      </c>
      <c r="BH347">
        <v>0</v>
      </c>
      <c r="BI347">
        <v>1</v>
      </c>
      <c r="BJ347" t="s">
        <v>246</v>
      </c>
      <c r="BM347">
        <v>89</v>
      </c>
      <c r="BN347">
        <v>7156650</v>
      </c>
      <c r="BO347" t="s">
        <v>243</v>
      </c>
      <c r="BP347">
        <v>1</v>
      </c>
      <c r="BQ347">
        <v>30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3</v>
      </c>
      <c r="BZ347">
        <v>90</v>
      </c>
      <c r="CA347">
        <v>44</v>
      </c>
      <c r="CF347">
        <v>0</v>
      </c>
      <c r="CG347">
        <v>0</v>
      </c>
      <c r="CM347">
        <v>0</v>
      </c>
      <c r="CN347" t="s">
        <v>3</v>
      </c>
      <c r="CO347">
        <v>0</v>
      </c>
      <c r="CP347">
        <f t="shared" ref="CP347:CP375" si="444">(P347+Q347+S347)</f>
        <v>11038.35</v>
      </c>
      <c r="CQ347">
        <f t="shared" ref="CQ347:CQ375" si="445">(AC347*BC347*AW347)</f>
        <v>104.94000000000001</v>
      </c>
      <c r="CR347">
        <f t="shared" ref="CR347:CR375" si="446">(AD347*BB347*AV347)</f>
        <v>20.930875</v>
      </c>
      <c r="CS347">
        <f t="shared" ref="CS347:CS375" si="447">(AE347*BS347*AV347)</f>
        <v>0.38750000000000001</v>
      </c>
      <c r="CT347">
        <f t="shared" ref="CT347:CT375" si="448">(AF347*BA347*AV347)</f>
        <v>5181.0242749999998</v>
      </c>
      <c r="CU347">
        <f t="shared" ref="CU347:CU375" si="449">AG347</f>
        <v>0</v>
      </c>
      <c r="CV347">
        <f t="shared" ref="CV347:CV375" si="450">(AH347*AV347)</f>
        <v>26.829499999999996</v>
      </c>
      <c r="CW347">
        <f t="shared" ref="CW347:CW375" si="451">AI347</f>
        <v>0</v>
      </c>
      <c r="CX347">
        <f t="shared" ref="CX347:CX375" si="452">AJ347</f>
        <v>0</v>
      </c>
      <c r="CY347">
        <f t="shared" ref="CY347:CY375" si="453">S347*(BZ347/100)</f>
        <v>9698.8770000000004</v>
      </c>
      <c r="CZ347">
        <f t="shared" ref="CZ347:CZ375" si="454">S347*(CA347/100)</f>
        <v>4741.6732000000002</v>
      </c>
      <c r="DC347" t="s">
        <v>3</v>
      </c>
      <c r="DD347" t="s">
        <v>3</v>
      </c>
      <c r="DE347" t="s">
        <v>11</v>
      </c>
      <c r="DF347" t="s">
        <v>11</v>
      </c>
      <c r="DG347" t="s">
        <v>12</v>
      </c>
      <c r="DH347" t="s">
        <v>3</v>
      </c>
      <c r="DI347" t="s">
        <v>12</v>
      </c>
      <c r="DJ347" t="s">
        <v>11</v>
      </c>
      <c r="DK347" t="s">
        <v>3</v>
      </c>
      <c r="DL347" t="s">
        <v>3</v>
      </c>
      <c r="DM347" t="s">
        <v>3</v>
      </c>
      <c r="DN347">
        <v>104</v>
      </c>
      <c r="DO347">
        <v>70</v>
      </c>
      <c r="DP347">
        <v>1.0469999999999999</v>
      </c>
      <c r="DQ347">
        <v>1</v>
      </c>
      <c r="DU347">
        <v>1013</v>
      </c>
      <c r="DV347" t="s">
        <v>245</v>
      </c>
      <c r="DW347" t="s">
        <v>245</v>
      </c>
      <c r="DX347">
        <v>1</v>
      </c>
      <c r="EE347">
        <v>21987441</v>
      </c>
      <c r="EF347">
        <v>30</v>
      </c>
      <c r="EG347" t="s">
        <v>22</v>
      </c>
      <c r="EH347">
        <v>0</v>
      </c>
      <c r="EI347" t="s">
        <v>3</v>
      </c>
      <c r="EJ347">
        <v>1</v>
      </c>
      <c r="EK347">
        <v>89</v>
      </c>
      <c r="EL347" t="s">
        <v>218</v>
      </c>
      <c r="EM347" t="s">
        <v>219</v>
      </c>
      <c r="EO347" t="s">
        <v>3</v>
      </c>
      <c r="EQ347">
        <v>131072</v>
      </c>
      <c r="ER347">
        <v>280.20999999999998</v>
      </c>
      <c r="ES347">
        <v>24.75</v>
      </c>
      <c r="ET347">
        <v>12.59</v>
      </c>
      <c r="EU347">
        <v>0.31</v>
      </c>
      <c r="EV347">
        <v>242.87</v>
      </c>
      <c r="EW347">
        <v>23.33</v>
      </c>
      <c r="EX347">
        <v>0</v>
      </c>
      <c r="EY347">
        <v>0</v>
      </c>
      <c r="FQ347">
        <v>0</v>
      </c>
      <c r="FR347">
        <f t="shared" ref="FR347:FR375" si="455">ROUND(IF(AND(BH347=3,BI347=3),P347,0),2)</f>
        <v>0</v>
      </c>
      <c r="FS347">
        <v>0</v>
      </c>
      <c r="FX347">
        <v>104</v>
      </c>
      <c r="FY347">
        <v>70</v>
      </c>
      <c r="GA347" t="s">
        <v>3</v>
      </c>
      <c r="GD347">
        <v>0</v>
      </c>
      <c r="GF347">
        <v>-816984196</v>
      </c>
      <c r="GG347">
        <v>2</v>
      </c>
      <c r="GH347">
        <v>1</v>
      </c>
      <c r="GI347">
        <v>2</v>
      </c>
      <c r="GJ347">
        <v>0</v>
      </c>
      <c r="GK347">
        <f>ROUND(R347*(R12)/100,2)</f>
        <v>1.35</v>
      </c>
      <c r="GL347">
        <f t="shared" ref="GL347:GL375" si="456">ROUND(IF(AND(BH347=3,BI347=3,FS347&lt;&gt;0),P347,0),2)</f>
        <v>0</v>
      </c>
      <c r="GM347">
        <f t="shared" ref="GM347:GM375" si="457">ROUND(O347+X347+Y347+GK347,2)+GX347</f>
        <v>25480.25</v>
      </c>
      <c r="GN347">
        <f t="shared" ref="GN347:GN375" si="458">IF(OR(BI347=0,BI347=1),ROUND(O347+X347+Y347+GK347,2),0)</f>
        <v>25480.25</v>
      </c>
      <c r="GO347">
        <f t="shared" ref="GO347:GO375" si="459">IF(BI347=2,ROUND(O347+X347+Y347+GK347,2),0)</f>
        <v>0</v>
      </c>
      <c r="GP347">
        <f t="shared" ref="GP347:GP375" si="460">IF(BI347=4,ROUND(O347+X347+Y347+GK347,2)+GX347,0)</f>
        <v>0</v>
      </c>
      <c r="GR347">
        <v>0</v>
      </c>
      <c r="GS347">
        <v>0</v>
      </c>
      <c r="GT347">
        <v>0</v>
      </c>
      <c r="GU347" t="s">
        <v>3</v>
      </c>
      <c r="GV347">
        <f t="shared" ref="GV347:GV375" si="461">ROUND(GT347,6)</f>
        <v>0</v>
      </c>
      <c r="GW347">
        <v>1</v>
      </c>
      <c r="GX347">
        <f t="shared" ref="GX347:GX375" si="462">ROUND(GV347*GW347*I347,2)</f>
        <v>0</v>
      </c>
      <c r="HA347">
        <v>0</v>
      </c>
      <c r="HB347">
        <v>0</v>
      </c>
      <c r="IK347">
        <v>0</v>
      </c>
    </row>
    <row r="348" spans="1:245" x14ac:dyDescent="0.2">
      <c r="A348">
        <v>18</v>
      </c>
      <c r="B348">
        <v>1</v>
      </c>
      <c r="E348" t="s">
        <v>606</v>
      </c>
      <c r="F348" t="s">
        <v>130</v>
      </c>
      <c r="G348" t="s">
        <v>131</v>
      </c>
      <c r="H348" t="s">
        <v>123</v>
      </c>
      <c r="I348">
        <f>I347*J348</f>
        <v>4.2431999999999999</v>
      </c>
      <c r="J348">
        <v>2.04</v>
      </c>
      <c r="O348">
        <f t="shared" si="430"/>
        <v>13291.39</v>
      </c>
      <c r="P348">
        <f t="shared" si="431"/>
        <v>13291.39</v>
      </c>
      <c r="Q348">
        <f t="shared" si="432"/>
        <v>0</v>
      </c>
      <c r="R348">
        <f t="shared" si="433"/>
        <v>0</v>
      </c>
      <c r="S348">
        <f t="shared" si="434"/>
        <v>0</v>
      </c>
      <c r="T348">
        <f t="shared" si="435"/>
        <v>0</v>
      </c>
      <c r="U348">
        <f t="shared" si="436"/>
        <v>0</v>
      </c>
      <c r="V348">
        <f t="shared" si="437"/>
        <v>0</v>
      </c>
      <c r="W348">
        <f t="shared" si="438"/>
        <v>0</v>
      </c>
      <c r="X348">
        <f t="shared" si="439"/>
        <v>0</v>
      </c>
      <c r="Y348">
        <f t="shared" si="440"/>
        <v>0</v>
      </c>
      <c r="AA348">
        <v>42145827</v>
      </c>
      <c r="AB348">
        <f t="shared" si="441"/>
        <v>478.96</v>
      </c>
      <c r="AC348">
        <f>ROUND((ES348),6)</f>
        <v>478.96</v>
      </c>
      <c r="AD348">
        <f>ROUND((ET348),6)</f>
        <v>0</v>
      </c>
      <c r="AE348">
        <f>ROUND((EU348),6)</f>
        <v>0</v>
      </c>
      <c r="AF348">
        <f>ROUND((EV348),6)</f>
        <v>0</v>
      </c>
      <c r="AG348">
        <f t="shared" si="442"/>
        <v>0</v>
      </c>
      <c r="AH348">
        <f>(EW348)</f>
        <v>0</v>
      </c>
      <c r="AI348">
        <f>(EX348)</f>
        <v>0</v>
      </c>
      <c r="AJ348">
        <f t="shared" si="443"/>
        <v>0</v>
      </c>
      <c r="AK348">
        <v>478.96</v>
      </c>
      <c r="AL348">
        <v>478.96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1</v>
      </c>
      <c r="AW348">
        <v>1</v>
      </c>
      <c r="AZ348">
        <v>1</v>
      </c>
      <c r="BA348">
        <v>1</v>
      </c>
      <c r="BB348">
        <v>1</v>
      </c>
      <c r="BC348">
        <v>6.54</v>
      </c>
      <c r="BD348" t="s">
        <v>3</v>
      </c>
      <c r="BE348" t="s">
        <v>3</v>
      </c>
      <c r="BF348" t="s">
        <v>3</v>
      </c>
      <c r="BG348" t="s">
        <v>3</v>
      </c>
      <c r="BH348">
        <v>3</v>
      </c>
      <c r="BI348">
        <v>1</v>
      </c>
      <c r="BJ348" t="s">
        <v>132</v>
      </c>
      <c r="BM348">
        <v>89</v>
      </c>
      <c r="BN348">
        <v>7156650</v>
      </c>
      <c r="BO348" t="s">
        <v>130</v>
      </c>
      <c r="BP348">
        <v>1</v>
      </c>
      <c r="BQ348">
        <v>30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0</v>
      </c>
      <c r="CA348">
        <v>0</v>
      </c>
      <c r="CF348">
        <v>0</v>
      </c>
      <c r="CG348">
        <v>0</v>
      </c>
      <c r="CM348">
        <v>0</v>
      </c>
      <c r="CN348" t="s">
        <v>3</v>
      </c>
      <c r="CO348">
        <v>0</v>
      </c>
      <c r="CP348">
        <f t="shared" si="444"/>
        <v>13291.39</v>
      </c>
      <c r="CQ348">
        <f t="shared" si="445"/>
        <v>3132.3984</v>
      </c>
      <c r="CR348">
        <f t="shared" si="446"/>
        <v>0</v>
      </c>
      <c r="CS348">
        <f t="shared" si="447"/>
        <v>0</v>
      </c>
      <c r="CT348">
        <f t="shared" si="448"/>
        <v>0</v>
      </c>
      <c r="CU348">
        <f t="shared" si="449"/>
        <v>0</v>
      </c>
      <c r="CV348">
        <f t="shared" si="450"/>
        <v>0</v>
      </c>
      <c r="CW348">
        <f t="shared" si="451"/>
        <v>0</v>
      </c>
      <c r="CX348">
        <f t="shared" si="452"/>
        <v>0</v>
      </c>
      <c r="CY348">
        <f t="shared" si="453"/>
        <v>0</v>
      </c>
      <c r="CZ348">
        <f t="shared" si="454"/>
        <v>0</v>
      </c>
      <c r="DC348" t="s">
        <v>3</v>
      </c>
      <c r="DD348" t="s">
        <v>3</v>
      </c>
      <c r="DE348" t="s">
        <v>3</v>
      </c>
      <c r="DF348" t="s">
        <v>3</v>
      </c>
      <c r="DG348" t="s">
        <v>3</v>
      </c>
      <c r="DH348" t="s">
        <v>3</v>
      </c>
      <c r="DI348" t="s">
        <v>3</v>
      </c>
      <c r="DJ348" t="s">
        <v>3</v>
      </c>
      <c r="DK348" t="s">
        <v>3</v>
      </c>
      <c r="DL348" t="s">
        <v>3</v>
      </c>
      <c r="DM348" t="s">
        <v>3</v>
      </c>
      <c r="DN348">
        <v>104</v>
      </c>
      <c r="DO348">
        <v>70</v>
      </c>
      <c r="DP348">
        <v>1.0469999999999999</v>
      </c>
      <c r="DQ348">
        <v>1</v>
      </c>
      <c r="DU348">
        <v>1007</v>
      </c>
      <c r="DV348" t="s">
        <v>123</v>
      </c>
      <c r="DW348" t="s">
        <v>123</v>
      </c>
      <c r="DX348">
        <v>1</v>
      </c>
      <c r="EE348">
        <v>21987441</v>
      </c>
      <c r="EF348">
        <v>30</v>
      </c>
      <c r="EG348" t="s">
        <v>22</v>
      </c>
      <c r="EH348">
        <v>0</v>
      </c>
      <c r="EI348" t="s">
        <v>3</v>
      </c>
      <c r="EJ348">
        <v>1</v>
      </c>
      <c r="EK348">
        <v>89</v>
      </c>
      <c r="EL348" t="s">
        <v>218</v>
      </c>
      <c r="EM348" t="s">
        <v>219</v>
      </c>
      <c r="EO348" t="s">
        <v>3</v>
      </c>
      <c r="EQ348">
        <v>0</v>
      </c>
      <c r="ER348">
        <v>478.96</v>
      </c>
      <c r="ES348">
        <v>478.96</v>
      </c>
      <c r="ET348">
        <v>0</v>
      </c>
      <c r="EU348">
        <v>0</v>
      </c>
      <c r="EV348">
        <v>0</v>
      </c>
      <c r="EW348">
        <v>0</v>
      </c>
      <c r="EX348">
        <v>0</v>
      </c>
      <c r="FQ348">
        <v>0</v>
      </c>
      <c r="FR348">
        <f t="shared" si="455"/>
        <v>0</v>
      </c>
      <c r="FS348">
        <v>0</v>
      </c>
      <c r="FX348">
        <v>104</v>
      </c>
      <c r="FY348">
        <v>70</v>
      </c>
      <c r="GA348" t="s">
        <v>3</v>
      </c>
      <c r="GD348">
        <v>0</v>
      </c>
      <c r="GF348">
        <v>-1161195218</v>
      </c>
      <c r="GG348">
        <v>2</v>
      </c>
      <c r="GH348">
        <v>1</v>
      </c>
      <c r="GI348">
        <v>2</v>
      </c>
      <c r="GJ348">
        <v>0</v>
      </c>
      <c r="GK348">
        <f>ROUND(R348*(R12)/100,2)</f>
        <v>0</v>
      </c>
      <c r="GL348">
        <f t="shared" si="456"/>
        <v>0</v>
      </c>
      <c r="GM348">
        <f t="shared" si="457"/>
        <v>13291.39</v>
      </c>
      <c r="GN348">
        <f t="shared" si="458"/>
        <v>13291.39</v>
      </c>
      <c r="GO348">
        <f t="shared" si="459"/>
        <v>0</v>
      </c>
      <c r="GP348">
        <f t="shared" si="460"/>
        <v>0</v>
      </c>
      <c r="GR348">
        <v>0</v>
      </c>
      <c r="GS348">
        <v>0</v>
      </c>
      <c r="GT348">
        <v>0</v>
      </c>
      <c r="GU348" t="s">
        <v>3</v>
      </c>
      <c r="GV348">
        <f t="shared" si="461"/>
        <v>0</v>
      </c>
      <c r="GW348">
        <v>1</v>
      </c>
      <c r="GX348">
        <f t="shared" si="462"/>
        <v>0</v>
      </c>
      <c r="HA348">
        <v>0</v>
      </c>
      <c r="HB348">
        <v>0</v>
      </c>
      <c r="IK348">
        <v>0</v>
      </c>
    </row>
    <row r="349" spans="1:245" x14ac:dyDescent="0.2">
      <c r="A349">
        <v>17</v>
      </c>
      <c r="B349">
        <v>1</v>
      </c>
      <c r="E349" t="s">
        <v>607</v>
      </c>
      <c r="F349" t="s">
        <v>249</v>
      </c>
      <c r="G349" t="s">
        <v>250</v>
      </c>
      <c r="H349" t="s">
        <v>245</v>
      </c>
      <c r="I349">
        <v>2.08</v>
      </c>
      <c r="J349">
        <v>0</v>
      </c>
      <c r="O349">
        <f t="shared" si="430"/>
        <v>421.61</v>
      </c>
      <c r="P349">
        <f t="shared" si="431"/>
        <v>0</v>
      </c>
      <c r="Q349">
        <f t="shared" si="432"/>
        <v>22.27</v>
      </c>
      <c r="R349">
        <f t="shared" si="433"/>
        <v>0.42</v>
      </c>
      <c r="S349">
        <f t="shared" si="434"/>
        <v>399.34</v>
      </c>
      <c r="T349">
        <f t="shared" si="435"/>
        <v>0</v>
      </c>
      <c r="U349">
        <f t="shared" si="436"/>
        <v>2.1049600000000002</v>
      </c>
      <c r="V349">
        <f t="shared" si="437"/>
        <v>0</v>
      </c>
      <c r="W349">
        <f t="shared" si="438"/>
        <v>0</v>
      </c>
      <c r="X349">
        <f t="shared" si="439"/>
        <v>359.41</v>
      </c>
      <c r="Y349">
        <f t="shared" si="440"/>
        <v>175.71</v>
      </c>
      <c r="AA349">
        <v>42145827</v>
      </c>
      <c r="AB349">
        <f t="shared" si="441"/>
        <v>18.399999999999999</v>
      </c>
      <c r="AC349">
        <f>ROUND(((ES349*2)),6)</f>
        <v>0</v>
      </c>
      <c r="AD349">
        <f>ROUND((((ET349*1.25)*2)),6)</f>
        <v>8.0500000000000007</v>
      </c>
      <c r="AE349">
        <f>ROUND((((EU349*1.25)*2)),6)</f>
        <v>0.2</v>
      </c>
      <c r="AF349">
        <f>ROUND((((EV349*1.15)*2)),6)</f>
        <v>10.35</v>
      </c>
      <c r="AG349">
        <f t="shared" si="442"/>
        <v>0</v>
      </c>
      <c r="AH349">
        <f>(((EW349*1.15)*2))</f>
        <v>1.012</v>
      </c>
      <c r="AI349">
        <f>(((EX349*1.25)*2))</f>
        <v>0</v>
      </c>
      <c r="AJ349">
        <f t="shared" si="443"/>
        <v>0</v>
      </c>
      <c r="AK349">
        <v>7.72</v>
      </c>
      <c r="AL349">
        <v>0</v>
      </c>
      <c r="AM349">
        <v>3.22</v>
      </c>
      <c r="AN349">
        <v>0.08</v>
      </c>
      <c r="AO349">
        <v>4.5</v>
      </c>
      <c r="AP349">
        <v>0</v>
      </c>
      <c r="AQ349">
        <v>0.44</v>
      </c>
      <c r="AR349">
        <v>0</v>
      </c>
      <c r="AS349">
        <v>0</v>
      </c>
      <c r="AT349">
        <v>90</v>
      </c>
      <c r="AU349">
        <v>44</v>
      </c>
      <c r="AV349">
        <v>1</v>
      </c>
      <c r="AW349">
        <v>1</v>
      </c>
      <c r="AZ349">
        <v>1</v>
      </c>
      <c r="BA349">
        <v>18.55</v>
      </c>
      <c r="BB349">
        <v>1.33</v>
      </c>
      <c r="BC349">
        <v>1</v>
      </c>
      <c r="BD349" t="s">
        <v>3</v>
      </c>
      <c r="BE349" t="s">
        <v>3</v>
      </c>
      <c r="BF349" t="s">
        <v>3</v>
      </c>
      <c r="BG349" t="s">
        <v>3</v>
      </c>
      <c r="BH349">
        <v>0</v>
      </c>
      <c r="BI349">
        <v>1</v>
      </c>
      <c r="BJ349" t="s">
        <v>251</v>
      </c>
      <c r="BM349">
        <v>89</v>
      </c>
      <c r="BN349">
        <v>7156650</v>
      </c>
      <c r="BO349" t="s">
        <v>249</v>
      </c>
      <c r="BP349">
        <v>1</v>
      </c>
      <c r="BQ349">
        <v>30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3</v>
      </c>
      <c r="BZ349">
        <v>90</v>
      </c>
      <c r="CA349">
        <v>44</v>
      </c>
      <c r="CF349">
        <v>0</v>
      </c>
      <c r="CG349">
        <v>0</v>
      </c>
      <c r="CM349">
        <v>0</v>
      </c>
      <c r="CN349" t="s">
        <v>3</v>
      </c>
      <c r="CO349">
        <v>0</v>
      </c>
      <c r="CP349">
        <f t="shared" si="444"/>
        <v>421.60999999999996</v>
      </c>
      <c r="CQ349">
        <f t="shared" si="445"/>
        <v>0</v>
      </c>
      <c r="CR349">
        <f t="shared" si="446"/>
        <v>10.706500000000002</v>
      </c>
      <c r="CS349">
        <f t="shared" si="447"/>
        <v>0.2</v>
      </c>
      <c r="CT349">
        <f t="shared" si="448"/>
        <v>191.99250000000001</v>
      </c>
      <c r="CU349">
        <f t="shared" si="449"/>
        <v>0</v>
      </c>
      <c r="CV349">
        <f t="shared" si="450"/>
        <v>1.012</v>
      </c>
      <c r="CW349">
        <f t="shared" si="451"/>
        <v>0</v>
      </c>
      <c r="CX349">
        <f t="shared" si="452"/>
        <v>0</v>
      </c>
      <c r="CY349">
        <f t="shared" si="453"/>
        <v>359.40600000000001</v>
      </c>
      <c r="CZ349">
        <f t="shared" si="454"/>
        <v>175.70959999999999</v>
      </c>
      <c r="DC349" t="s">
        <v>3</v>
      </c>
      <c r="DD349" t="s">
        <v>608</v>
      </c>
      <c r="DE349" t="s">
        <v>609</v>
      </c>
      <c r="DF349" t="s">
        <v>609</v>
      </c>
      <c r="DG349" t="s">
        <v>610</v>
      </c>
      <c r="DH349" t="s">
        <v>3</v>
      </c>
      <c r="DI349" t="s">
        <v>610</v>
      </c>
      <c r="DJ349" t="s">
        <v>609</v>
      </c>
      <c r="DK349" t="s">
        <v>3</v>
      </c>
      <c r="DL349" t="s">
        <v>3</v>
      </c>
      <c r="DM349" t="s">
        <v>3</v>
      </c>
      <c r="DN349">
        <v>104</v>
      </c>
      <c r="DO349">
        <v>70</v>
      </c>
      <c r="DP349">
        <v>1.0469999999999999</v>
      </c>
      <c r="DQ349">
        <v>1</v>
      </c>
      <c r="DU349">
        <v>1013</v>
      </c>
      <c r="DV349" t="s">
        <v>245</v>
      </c>
      <c r="DW349" t="s">
        <v>245</v>
      </c>
      <c r="DX349">
        <v>1</v>
      </c>
      <c r="EE349">
        <v>21987441</v>
      </c>
      <c r="EF349">
        <v>30</v>
      </c>
      <c r="EG349" t="s">
        <v>22</v>
      </c>
      <c r="EH349">
        <v>0</v>
      </c>
      <c r="EI349" t="s">
        <v>3</v>
      </c>
      <c r="EJ349">
        <v>1</v>
      </c>
      <c r="EK349">
        <v>89</v>
      </c>
      <c r="EL349" t="s">
        <v>218</v>
      </c>
      <c r="EM349" t="s">
        <v>219</v>
      </c>
      <c r="EO349" t="s">
        <v>3</v>
      </c>
      <c r="EQ349">
        <v>131072</v>
      </c>
      <c r="ER349">
        <v>7.72</v>
      </c>
      <c r="ES349">
        <v>0</v>
      </c>
      <c r="ET349">
        <v>3.22</v>
      </c>
      <c r="EU349">
        <v>0.08</v>
      </c>
      <c r="EV349">
        <v>4.5</v>
      </c>
      <c r="EW349">
        <v>0.44</v>
      </c>
      <c r="EX349">
        <v>0</v>
      </c>
      <c r="EY349">
        <v>0</v>
      </c>
      <c r="FQ349">
        <v>0</v>
      </c>
      <c r="FR349">
        <f t="shared" si="455"/>
        <v>0</v>
      </c>
      <c r="FS349">
        <v>0</v>
      </c>
      <c r="FX349">
        <v>104</v>
      </c>
      <c r="FY349">
        <v>70</v>
      </c>
      <c r="GA349" t="s">
        <v>3</v>
      </c>
      <c r="GD349">
        <v>0</v>
      </c>
      <c r="GF349">
        <v>1084930253</v>
      </c>
      <c r="GG349">
        <v>2</v>
      </c>
      <c r="GH349">
        <v>1</v>
      </c>
      <c r="GI349">
        <v>2</v>
      </c>
      <c r="GJ349">
        <v>0</v>
      </c>
      <c r="GK349">
        <f>ROUND(R349*(R12)/100,2)</f>
        <v>0.7</v>
      </c>
      <c r="GL349">
        <f t="shared" si="456"/>
        <v>0</v>
      </c>
      <c r="GM349">
        <f t="shared" si="457"/>
        <v>957.43</v>
      </c>
      <c r="GN349">
        <f t="shared" si="458"/>
        <v>957.43</v>
      </c>
      <c r="GO349">
        <f t="shared" si="459"/>
        <v>0</v>
      </c>
      <c r="GP349">
        <f t="shared" si="460"/>
        <v>0</v>
      </c>
      <c r="GR349">
        <v>0</v>
      </c>
      <c r="GS349">
        <v>0</v>
      </c>
      <c r="GT349">
        <v>0</v>
      </c>
      <c r="GU349" t="s">
        <v>3</v>
      </c>
      <c r="GV349">
        <f t="shared" si="461"/>
        <v>0</v>
      </c>
      <c r="GW349">
        <v>1</v>
      </c>
      <c r="GX349">
        <f t="shared" si="462"/>
        <v>0</v>
      </c>
      <c r="HA349">
        <v>0</v>
      </c>
      <c r="HB349">
        <v>0</v>
      </c>
      <c r="IK349">
        <v>0</v>
      </c>
    </row>
    <row r="350" spans="1:245" x14ac:dyDescent="0.2">
      <c r="A350">
        <v>18</v>
      </c>
      <c r="B350">
        <v>1</v>
      </c>
      <c r="E350" t="s">
        <v>611</v>
      </c>
      <c r="F350" t="s">
        <v>130</v>
      </c>
      <c r="G350" t="s">
        <v>131</v>
      </c>
      <c r="H350" t="s">
        <v>123</v>
      </c>
      <c r="I350">
        <f>I349*J350</f>
        <v>4.2431999999999999</v>
      </c>
      <c r="J350">
        <v>2.04</v>
      </c>
      <c r="O350">
        <f t="shared" si="430"/>
        <v>13291.39</v>
      </c>
      <c r="P350">
        <f t="shared" si="431"/>
        <v>13291.39</v>
      </c>
      <c r="Q350">
        <f t="shared" si="432"/>
        <v>0</v>
      </c>
      <c r="R350">
        <f t="shared" si="433"/>
        <v>0</v>
      </c>
      <c r="S350">
        <f t="shared" si="434"/>
        <v>0</v>
      </c>
      <c r="T350">
        <f t="shared" si="435"/>
        <v>0</v>
      </c>
      <c r="U350">
        <f t="shared" si="436"/>
        <v>0</v>
      </c>
      <c r="V350">
        <f t="shared" si="437"/>
        <v>0</v>
      </c>
      <c r="W350">
        <f t="shared" si="438"/>
        <v>0</v>
      </c>
      <c r="X350">
        <f t="shared" si="439"/>
        <v>0</v>
      </c>
      <c r="Y350">
        <f t="shared" si="440"/>
        <v>0</v>
      </c>
      <c r="AA350">
        <v>42145827</v>
      </c>
      <c r="AB350">
        <f t="shared" si="441"/>
        <v>478.96</v>
      </c>
      <c r="AC350">
        <f>ROUND((ES350),6)</f>
        <v>478.96</v>
      </c>
      <c r="AD350">
        <f>ROUND((ET350),6)</f>
        <v>0</v>
      </c>
      <c r="AE350">
        <f>ROUND((EU350),6)</f>
        <v>0</v>
      </c>
      <c r="AF350">
        <f>ROUND((EV350),6)</f>
        <v>0</v>
      </c>
      <c r="AG350">
        <f t="shared" si="442"/>
        <v>0</v>
      </c>
      <c r="AH350">
        <f>(EW350)</f>
        <v>0</v>
      </c>
      <c r="AI350">
        <f>(EX350)</f>
        <v>0</v>
      </c>
      <c r="AJ350">
        <f t="shared" si="443"/>
        <v>0</v>
      </c>
      <c r="AK350">
        <v>478.96</v>
      </c>
      <c r="AL350">
        <v>478.96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1</v>
      </c>
      <c r="AW350">
        <v>1</v>
      </c>
      <c r="AZ350">
        <v>1</v>
      </c>
      <c r="BA350">
        <v>1</v>
      </c>
      <c r="BB350">
        <v>1</v>
      </c>
      <c r="BC350">
        <v>6.54</v>
      </c>
      <c r="BD350" t="s">
        <v>3</v>
      </c>
      <c r="BE350" t="s">
        <v>3</v>
      </c>
      <c r="BF350" t="s">
        <v>3</v>
      </c>
      <c r="BG350" t="s">
        <v>3</v>
      </c>
      <c r="BH350">
        <v>3</v>
      </c>
      <c r="BI350">
        <v>1</v>
      </c>
      <c r="BJ350" t="s">
        <v>132</v>
      </c>
      <c r="BM350">
        <v>89</v>
      </c>
      <c r="BN350">
        <v>7156650</v>
      </c>
      <c r="BO350" t="s">
        <v>130</v>
      </c>
      <c r="BP350">
        <v>1</v>
      </c>
      <c r="BQ350">
        <v>30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0</v>
      </c>
      <c r="CA350">
        <v>0</v>
      </c>
      <c r="CF350">
        <v>0</v>
      </c>
      <c r="CG350">
        <v>0</v>
      </c>
      <c r="CM350">
        <v>0</v>
      </c>
      <c r="CN350" t="s">
        <v>3</v>
      </c>
      <c r="CO350">
        <v>0</v>
      </c>
      <c r="CP350">
        <f t="shared" si="444"/>
        <v>13291.39</v>
      </c>
      <c r="CQ350">
        <f t="shared" si="445"/>
        <v>3132.3984</v>
      </c>
      <c r="CR350">
        <f t="shared" si="446"/>
        <v>0</v>
      </c>
      <c r="CS350">
        <f t="shared" si="447"/>
        <v>0</v>
      </c>
      <c r="CT350">
        <f t="shared" si="448"/>
        <v>0</v>
      </c>
      <c r="CU350">
        <f t="shared" si="449"/>
        <v>0</v>
      </c>
      <c r="CV350">
        <f t="shared" si="450"/>
        <v>0</v>
      </c>
      <c r="CW350">
        <f t="shared" si="451"/>
        <v>0</v>
      </c>
      <c r="CX350">
        <f t="shared" si="452"/>
        <v>0</v>
      </c>
      <c r="CY350">
        <f t="shared" si="453"/>
        <v>0</v>
      </c>
      <c r="CZ350">
        <f t="shared" si="454"/>
        <v>0</v>
      </c>
      <c r="DC350" t="s">
        <v>3</v>
      </c>
      <c r="DD350" t="s">
        <v>3</v>
      </c>
      <c r="DE350" t="s">
        <v>3</v>
      </c>
      <c r="DF350" t="s">
        <v>3</v>
      </c>
      <c r="DG350" t="s">
        <v>3</v>
      </c>
      <c r="DH350" t="s">
        <v>3</v>
      </c>
      <c r="DI350" t="s">
        <v>3</v>
      </c>
      <c r="DJ350" t="s">
        <v>3</v>
      </c>
      <c r="DK350" t="s">
        <v>3</v>
      </c>
      <c r="DL350" t="s">
        <v>3</v>
      </c>
      <c r="DM350" t="s">
        <v>3</v>
      </c>
      <c r="DN350">
        <v>104</v>
      </c>
      <c r="DO350">
        <v>70</v>
      </c>
      <c r="DP350">
        <v>1.0469999999999999</v>
      </c>
      <c r="DQ350">
        <v>1</v>
      </c>
      <c r="DU350">
        <v>1007</v>
      </c>
      <c r="DV350" t="s">
        <v>123</v>
      </c>
      <c r="DW350" t="s">
        <v>123</v>
      </c>
      <c r="DX350">
        <v>1</v>
      </c>
      <c r="EE350">
        <v>21987441</v>
      </c>
      <c r="EF350">
        <v>30</v>
      </c>
      <c r="EG350" t="s">
        <v>22</v>
      </c>
      <c r="EH350">
        <v>0</v>
      </c>
      <c r="EI350" t="s">
        <v>3</v>
      </c>
      <c r="EJ350">
        <v>1</v>
      </c>
      <c r="EK350">
        <v>89</v>
      </c>
      <c r="EL350" t="s">
        <v>218</v>
      </c>
      <c r="EM350" t="s">
        <v>219</v>
      </c>
      <c r="EO350" t="s">
        <v>3</v>
      </c>
      <c r="EQ350">
        <v>0</v>
      </c>
      <c r="ER350">
        <v>478.96</v>
      </c>
      <c r="ES350">
        <v>478.96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455"/>
        <v>0</v>
      </c>
      <c r="FS350">
        <v>0</v>
      </c>
      <c r="FX350">
        <v>104</v>
      </c>
      <c r="FY350">
        <v>70</v>
      </c>
      <c r="GA350" t="s">
        <v>3</v>
      </c>
      <c r="GD350">
        <v>0</v>
      </c>
      <c r="GF350">
        <v>-1161195218</v>
      </c>
      <c r="GG350">
        <v>2</v>
      </c>
      <c r="GH350">
        <v>1</v>
      </c>
      <c r="GI350">
        <v>2</v>
      </c>
      <c r="GJ350">
        <v>0</v>
      </c>
      <c r="GK350">
        <f>ROUND(R350*(R12)/100,2)</f>
        <v>0</v>
      </c>
      <c r="GL350">
        <f t="shared" si="456"/>
        <v>0</v>
      </c>
      <c r="GM350">
        <f t="shared" si="457"/>
        <v>13291.39</v>
      </c>
      <c r="GN350">
        <f t="shared" si="458"/>
        <v>13291.39</v>
      </c>
      <c r="GO350">
        <f t="shared" si="459"/>
        <v>0</v>
      </c>
      <c r="GP350">
        <f t="shared" si="460"/>
        <v>0</v>
      </c>
      <c r="GR350">
        <v>0</v>
      </c>
      <c r="GS350">
        <v>0</v>
      </c>
      <c r="GT350">
        <v>0</v>
      </c>
      <c r="GU350" t="s">
        <v>3</v>
      </c>
      <c r="GV350">
        <f t="shared" si="461"/>
        <v>0</v>
      </c>
      <c r="GW350">
        <v>1</v>
      </c>
      <c r="GX350">
        <f t="shared" si="462"/>
        <v>0</v>
      </c>
      <c r="HA350">
        <v>0</v>
      </c>
      <c r="HB350">
        <v>0</v>
      </c>
      <c r="IK350">
        <v>0</v>
      </c>
    </row>
    <row r="351" spans="1:245" x14ac:dyDescent="0.2">
      <c r="A351">
        <v>17</v>
      </c>
      <c r="B351">
        <v>1</v>
      </c>
      <c r="E351" t="s">
        <v>612</v>
      </c>
      <c r="F351" t="s">
        <v>254</v>
      </c>
      <c r="G351" t="s">
        <v>255</v>
      </c>
      <c r="H351" t="s">
        <v>256</v>
      </c>
      <c r="I351">
        <v>0.56159999999999999</v>
      </c>
      <c r="J351">
        <v>0</v>
      </c>
      <c r="O351">
        <f t="shared" si="430"/>
        <v>2568.89</v>
      </c>
      <c r="P351">
        <f t="shared" si="431"/>
        <v>783.73</v>
      </c>
      <c r="Q351">
        <f t="shared" si="432"/>
        <v>171.65</v>
      </c>
      <c r="R351">
        <f t="shared" si="433"/>
        <v>5.17</v>
      </c>
      <c r="S351">
        <f t="shared" si="434"/>
        <v>1613.51</v>
      </c>
      <c r="T351">
        <f t="shared" si="435"/>
        <v>0</v>
      </c>
      <c r="U351">
        <f t="shared" si="436"/>
        <v>7.4917439999999988</v>
      </c>
      <c r="V351">
        <f t="shared" si="437"/>
        <v>0</v>
      </c>
      <c r="W351">
        <f t="shared" si="438"/>
        <v>0</v>
      </c>
      <c r="X351">
        <f t="shared" si="439"/>
        <v>1161.73</v>
      </c>
      <c r="Y351">
        <f t="shared" si="440"/>
        <v>709.94</v>
      </c>
      <c r="AA351">
        <v>42145827</v>
      </c>
      <c r="AB351">
        <f t="shared" si="441"/>
        <v>452.142</v>
      </c>
      <c r="AC351">
        <f t="shared" ref="AC351:AC375" si="463">ROUND((ES351),6)</f>
        <v>258.91000000000003</v>
      </c>
      <c r="AD351">
        <f>ROUND(((ET351*1.25)),6)</f>
        <v>38.35</v>
      </c>
      <c r="AE351">
        <f>ROUND(((EU351*1.25)),6)</f>
        <v>9.2125000000000004</v>
      </c>
      <c r="AF351">
        <f>ROUND(((EV351*1.15)),6)</f>
        <v>154.88200000000001</v>
      </c>
      <c r="AG351">
        <f t="shared" si="442"/>
        <v>0</v>
      </c>
      <c r="AH351">
        <f>((EW351*1.15))</f>
        <v>13.339999999999998</v>
      </c>
      <c r="AI351">
        <f>((EX351*1.25))</f>
        <v>0</v>
      </c>
      <c r="AJ351">
        <f t="shared" si="443"/>
        <v>0</v>
      </c>
      <c r="AK351">
        <v>424.27</v>
      </c>
      <c r="AL351">
        <v>258.91000000000003</v>
      </c>
      <c r="AM351">
        <v>30.68</v>
      </c>
      <c r="AN351">
        <v>7.37</v>
      </c>
      <c r="AO351">
        <v>134.68</v>
      </c>
      <c r="AP351">
        <v>0</v>
      </c>
      <c r="AQ351">
        <v>11.6</v>
      </c>
      <c r="AR351">
        <v>0</v>
      </c>
      <c r="AS351">
        <v>0</v>
      </c>
      <c r="AT351">
        <v>72</v>
      </c>
      <c r="AU351">
        <v>44</v>
      </c>
      <c r="AV351">
        <v>1</v>
      </c>
      <c r="AW351">
        <v>1</v>
      </c>
      <c r="AZ351">
        <v>1</v>
      </c>
      <c r="BA351">
        <v>18.55</v>
      </c>
      <c r="BB351">
        <v>7.97</v>
      </c>
      <c r="BC351">
        <v>5.39</v>
      </c>
      <c r="BD351" t="s">
        <v>3</v>
      </c>
      <c r="BE351" t="s">
        <v>3</v>
      </c>
      <c r="BF351" t="s">
        <v>3</v>
      </c>
      <c r="BG351" t="s">
        <v>3</v>
      </c>
      <c r="BH351">
        <v>0</v>
      </c>
      <c r="BI351">
        <v>1</v>
      </c>
      <c r="BJ351" t="s">
        <v>257</v>
      </c>
      <c r="BM351">
        <v>47</v>
      </c>
      <c r="BN351">
        <v>7156650</v>
      </c>
      <c r="BO351" t="s">
        <v>254</v>
      </c>
      <c r="BP351">
        <v>1</v>
      </c>
      <c r="BQ351">
        <v>30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3</v>
      </c>
      <c r="BZ351">
        <v>72</v>
      </c>
      <c r="CA351">
        <v>44</v>
      </c>
      <c r="CF351">
        <v>0</v>
      </c>
      <c r="CG351">
        <v>0</v>
      </c>
      <c r="CM351">
        <v>0</v>
      </c>
      <c r="CN351" t="s">
        <v>3</v>
      </c>
      <c r="CO351">
        <v>0</v>
      </c>
      <c r="CP351">
        <f t="shared" si="444"/>
        <v>2568.89</v>
      </c>
      <c r="CQ351">
        <f t="shared" si="445"/>
        <v>1395.5249000000001</v>
      </c>
      <c r="CR351">
        <f t="shared" si="446"/>
        <v>305.64949999999999</v>
      </c>
      <c r="CS351">
        <f t="shared" si="447"/>
        <v>9.2125000000000004</v>
      </c>
      <c r="CT351">
        <f t="shared" si="448"/>
        <v>2873.0611000000004</v>
      </c>
      <c r="CU351">
        <f t="shared" si="449"/>
        <v>0</v>
      </c>
      <c r="CV351">
        <f t="shared" si="450"/>
        <v>13.339999999999998</v>
      </c>
      <c r="CW351">
        <f t="shared" si="451"/>
        <v>0</v>
      </c>
      <c r="CX351">
        <f t="shared" si="452"/>
        <v>0</v>
      </c>
      <c r="CY351">
        <f t="shared" si="453"/>
        <v>1161.7272</v>
      </c>
      <c r="CZ351">
        <f t="shared" si="454"/>
        <v>709.94439999999997</v>
      </c>
      <c r="DC351" t="s">
        <v>3</v>
      </c>
      <c r="DD351" t="s">
        <v>3</v>
      </c>
      <c r="DE351" t="s">
        <v>11</v>
      </c>
      <c r="DF351" t="s">
        <v>11</v>
      </c>
      <c r="DG351" t="s">
        <v>12</v>
      </c>
      <c r="DH351" t="s">
        <v>3</v>
      </c>
      <c r="DI351" t="s">
        <v>12</v>
      </c>
      <c r="DJ351" t="s">
        <v>11</v>
      </c>
      <c r="DK351" t="s">
        <v>3</v>
      </c>
      <c r="DL351" t="s">
        <v>3</v>
      </c>
      <c r="DM351" t="s">
        <v>3</v>
      </c>
      <c r="DN351">
        <v>85</v>
      </c>
      <c r="DO351">
        <v>70</v>
      </c>
      <c r="DP351">
        <v>1.0469999999999999</v>
      </c>
      <c r="DQ351">
        <v>1.022</v>
      </c>
      <c r="DU351">
        <v>1013</v>
      </c>
      <c r="DV351" t="s">
        <v>256</v>
      </c>
      <c r="DW351" t="s">
        <v>256</v>
      </c>
      <c r="DX351">
        <v>1</v>
      </c>
      <c r="EE351">
        <v>21987399</v>
      </c>
      <c r="EF351">
        <v>30</v>
      </c>
      <c r="EG351" t="s">
        <v>22</v>
      </c>
      <c r="EH351">
        <v>0</v>
      </c>
      <c r="EI351" t="s">
        <v>3</v>
      </c>
      <c r="EJ351">
        <v>1</v>
      </c>
      <c r="EK351">
        <v>47</v>
      </c>
      <c r="EL351" t="s">
        <v>258</v>
      </c>
      <c r="EM351" t="s">
        <v>259</v>
      </c>
      <c r="EO351" t="s">
        <v>3</v>
      </c>
      <c r="EQ351">
        <v>131072</v>
      </c>
      <c r="ER351">
        <v>424.27</v>
      </c>
      <c r="ES351">
        <v>258.91000000000003</v>
      </c>
      <c r="ET351">
        <v>30.68</v>
      </c>
      <c r="EU351">
        <v>7.37</v>
      </c>
      <c r="EV351">
        <v>134.68</v>
      </c>
      <c r="EW351">
        <v>11.6</v>
      </c>
      <c r="EX351">
        <v>0</v>
      </c>
      <c r="EY351">
        <v>0</v>
      </c>
      <c r="FQ351">
        <v>0</v>
      </c>
      <c r="FR351">
        <f t="shared" si="455"/>
        <v>0</v>
      </c>
      <c r="FS351">
        <v>0</v>
      </c>
      <c r="FX351">
        <v>85</v>
      </c>
      <c r="FY351">
        <v>70</v>
      </c>
      <c r="GA351" t="s">
        <v>3</v>
      </c>
      <c r="GD351">
        <v>0</v>
      </c>
      <c r="GF351">
        <v>-1602621314</v>
      </c>
      <c r="GG351">
        <v>2</v>
      </c>
      <c r="GH351">
        <v>1</v>
      </c>
      <c r="GI351">
        <v>2</v>
      </c>
      <c r="GJ351">
        <v>0</v>
      </c>
      <c r="GK351">
        <f>ROUND(R351*(R12)/100,2)</f>
        <v>8.6300000000000008</v>
      </c>
      <c r="GL351">
        <f t="shared" si="456"/>
        <v>0</v>
      </c>
      <c r="GM351">
        <f t="shared" si="457"/>
        <v>4449.1899999999996</v>
      </c>
      <c r="GN351">
        <f t="shared" si="458"/>
        <v>4449.1899999999996</v>
      </c>
      <c r="GO351">
        <f t="shared" si="459"/>
        <v>0</v>
      </c>
      <c r="GP351">
        <f t="shared" si="460"/>
        <v>0</v>
      </c>
      <c r="GR351">
        <v>0</v>
      </c>
      <c r="GS351">
        <v>0</v>
      </c>
      <c r="GT351">
        <v>0</v>
      </c>
      <c r="GU351" t="s">
        <v>3</v>
      </c>
      <c r="GV351">
        <f t="shared" si="461"/>
        <v>0</v>
      </c>
      <c r="GW351">
        <v>1</v>
      </c>
      <c r="GX351">
        <f t="shared" si="462"/>
        <v>0</v>
      </c>
      <c r="HA351">
        <v>0</v>
      </c>
      <c r="HB351">
        <v>0</v>
      </c>
      <c r="IK351">
        <v>0</v>
      </c>
    </row>
    <row r="352" spans="1:245" x14ac:dyDescent="0.2">
      <c r="A352">
        <v>18</v>
      </c>
      <c r="B352">
        <v>1</v>
      </c>
      <c r="E352" t="s">
        <v>613</v>
      </c>
      <c r="F352" t="s">
        <v>261</v>
      </c>
      <c r="G352" t="s">
        <v>262</v>
      </c>
      <c r="H352" t="s">
        <v>39</v>
      </c>
      <c r="I352">
        <f>I351*J352</f>
        <v>0.56159999999999999</v>
      </c>
      <c r="J352">
        <v>1</v>
      </c>
      <c r="O352">
        <f t="shared" si="430"/>
        <v>17164.32</v>
      </c>
      <c r="P352">
        <f t="shared" si="431"/>
        <v>17164.32</v>
      </c>
      <c r="Q352">
        <f t="shared" si="432"/>
        <v>0</v>
      </c>
      <c r="R352">
        <f t="shared" si="433"/>
        <v>0</v>
      </c>
      <c r="S352">
        <f t="shared" si="434"/>
        <v>0</v>
      </c>
      <c r="T352">
        <f t="shared" si="435"/>
        <v>0</v>
      </c>
      <c r="U352">
        <f t="shared" si="436"/>
        <v>0</v>
      </c>
      <c r="V352">
        <f t="shared" si="437"/>
        <v>0</v>
      </c>
      <c r="W352">
        <f t="shared" si="438"/>
        <v>0</v>
      </c>
      <c r="X352">
        <f t="shared" si="439"/>
        <v>0</v>
      </c>
      <c r="Y352">
        <f t="shared" si="440"/>
        <v>0</v>
      </c>
      <c r="AA352">
        <v>42145827</v>
      </c>
      <c r="AB352">
        <f t="shared" si="441"/>
        <v>9733.52</v>
      </c>
      <c r="AC352">
        <f t="shared" si="463"/>
        <v>9733.52</v>
      </c>
      <c r="AD352">
        <f>ROUND((ET352),6)</f>
        <v>0</v>
      </c>
      <c r="AE352">
        <f>ROUND((EU352),6)</f>
        <v>0</v>
      </c>
      <c r="AF352">
        <f>ROUND((EV352),6)</f>
        <v>0</v>
      </c>
      <c r="AG352">
        <f t="shared" si="442"/>
        <v>0</v>
      </c>
      <c r="AH352">
        <f>(EW352)</f>
        <v>0</v>
      </c>
      <c r="AI352">
        <f>(EX352)</f>
        <v>0</v>
      </c>
      <c r="AJ352">
        <f t="shared" si="443"/>
        <v>0</v>
      </c>
      <c r="AK352">
        <v>9733.52</v>
      </c>
      <c r="AL352">
        <v>9733.52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1</v>
      </c>
      <c r="AW352">
        <v>1</v>
      </c>
      <c r="AZ352">
        <v>1</v>
      </c>
      <c r="BA352">
        <v>1</v>
      </c>
      <c r="BB352">
        <v>1</v>
      </c>
      <c r="BC352">
        <v>3.14</v>
      </c>
      <c r="BD352" t="s">
        <v>3</v>
      </c>
      <c r="BE352" t="s">
        <v>3</v>
      </c>
      <c r="BF352" t="s">
        <v>3</v>
      </c>
      <c r="BG352" t="s">
        <v>3</v>
      </c>
      <c r="BH352">
        <v>3</v>
      </c>
      <c r="BI352">
        <v>1</v>
      </c>
      <c r="BJ352" t="s">
        <v>263</v>
      </c>
      <c r="BM352">
        <v>47</v>
      </c>
      <c r="BN352">
        <v>7156650</v>
      </c>
      <c r="BO352" t="s">
        <v>261</v>
      </c>
      <c r="BP352">
        <v>1</v>
      </c>
      <c r="BQ352">
        <v>30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0</v>
      </c>
      <c r="CA352">
        <v>0</v>
      </c>
      <c r="CF352">
        <v>0</v>
      </c>
      <c r="CG352">
        <v>0</v>
      </c>
      <c r="CM352">
        <v>0</v>
      </c>
      <c r="CN352" t="s">
        <v>3</v>
      </c>
      <c r="CO352">
        <v>0</v>
      </c>
      <c r="CP352">
        <f t="shared" si="444"/>
        <v>17164.32</v>
      </c>
      <c r="CQ352">
        <f t="shared" si="445"/>
        <v>30563.252800000002</v>
      </c>
      <c r="CR352">
        <f t="shared" si="446"/>
        <v>0</v>
      </c>
      <c r="CS352">
        <f t="shared" si="447"/>
        <v>0</v>
      </c>
      <c r="CT352">
        <f t="shared" si="448"/>
        <v>0</v>
      </c>
      <c r="CU352">
        <f t="shared" si="449"/>
        <v>0</v>
      </c>
      <c r="CV352">
        <f t="shared" si="450"/>
        <v>0</v>
      </c>
      <c r="CW352">
        <f t="shared" si="451"/>
        <v>0</v>
      </c>
      <c r="CX352">
        <f t="shared" si="452"/>
        <v>0</v>
      </c>
      <c r="CY352">
        <f t="shared" si="453"/>
        <v>0</v>
      </c>
      <c r="CZ352">
        <f t="shared" si="454"/>
        <v>0</v>
      </c>
      <c r="DC352" t="s">
        <v>3</v>
      </c>
      <c r="DD352" t="s">
        <v>3</v>
      </c>
      <c r="DE352" t="s">
        <v>3</v>
      </c>
      <c r="DF352" t="s">
        <v>3</v>
      </c>
      <c r="DG352" t="s">
        <v>3</v>
      </c>
      <c r="DH352" t="s">
        <v>3</v>
      </c>
      <c r="DI352" t="s">
        <v>3</v>
      </c>
      <c r="DJ352" t="s">
        <v>3</v>
      </c>
      <c r="DK352" t="s">
        <v>3</v>
      </c>
      <c r="DL352" t="s">
        <v>3</v>
      </c>
      <c r="DM352" t="s">
        <v>3</v>
      </c>
      <c r="DN352">
        <v>85</v>
      </c>
      <c r="DO352">
        <v>70</v>
      </c>
      <c r="DP352">
        <v>1.0469999999999999</v>
      </c>
      <c r="DQ352">
        <v>1.022</v>
      </c>
      <c r="DU352">
        <v>1009</v>
      </c>
      <c r="DV352" t="s">
        <v>39</v>
      </c>
      <c r="DW352" t="s">
        <v>39</v>
      </c>
      <c r="DX352">
        <v>1000</v>
      </c>
      <c r="EE352">
        <v>21987399</v>
      </c>
      <c r="EF352">
        <v>30</v>
      </c>
      <c r="EG352" t="s">
        <v>22</v>
      </c>
      <c r="EH352">
        <v>0</v>
      </c>
      <c r="EI352" t="s">
        <v>3</v>
      </c>
      <c r="EJ352">
        <v>1</v>
      </c>
      <c r="EK352">
        <v>47</v>
      </c>
      <c r="EL352" t="s">
        <v>258</v>
      </c>
      <c r="EM352" t="s">
        <v>259</v>
      </c>
      <c r="EO352" t="s">
        <v>3</v>
      </c>
      <c r="EQ352">
        <v>0</v>
      </c>
      <c r="ER352">
        <v>9733.52</v>
      </c>
      <c r="ES352">
        <v>9733.52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455"/>
        <v>0</v>
      </c>
      <c r="FS352">
        <v>0</v>
      </c>
      <c r="FX352">
        <v>85</v>
      </c>
      <c r="FY352">
        <v>70</v>
      </c>
      <c r="GA352" t="s">
        <v>3</v>
      </c>
      <c r="GD352">
        <v>0</v>
      </c>
      <c r="GF352">
        <v>1257461976</v>
      </c>
      <c r="GG352">
        <v>2</v>
      </c>
      <c r="GH352">
        <v>1</v>
      </c>
      <c r="GI352">
        <v>2</v>
      </c>
      <c r="GJ352">
        <v>0</v>
      </c>
      <c r="GK352">
        <f>ROUND(R352*(R12)/100,2)</f>
        <v>0</v>
      </c>
      <c r="GL352">
        <f t="shared" si="456"/>
        <v>0</v>
      </c>
      <c r="GM352">
        <f t="shared" si="457"/>
        <v>17164.32</v>
      </c>
      <c r="GN352">
        <f t="shared" si="458"/>
        <v>17164.32</v>
      </c>
      <c r="GO352">
        <f t="shared" si="459"/>
        <v>0</v>
      </c>
      <c r="GP352">
        <f t="shared" si="460"/>
        <v>0</v>
      </c>
      <c r="GR352">
        <v>0</v>
      </c>
      <c r="GS352">
        <v>0</v>
      </c>
      <c r="GT352">
        <v>0</v>
      </c>
      <c r="GU352" t="s">
        <v>3</v>
      </c>
      <c r="GV352">
        <f t="shared" si="461"/>
        <v>0</v>
      </c>
      <c r="GW352">
        <v>1</v>
      </c>
      <c r="GX352">
        <f t="shared" si="462"/>
        <v>0</v>
      </c>
      <c r="HA352">
        <v>0</v>
      </c>
      <c r="HB352">
        <v>0</v>
      </c>
      <c r="IK352">
        <v>0</v>
      </c>
    </row>
    <row r="353" spans="1:245" x14ac:dyDescent="0.2">
      <c r="A353">
        <v>17</v>
      </c>
      <c r="B353">
        <v>1</v>
      </c>
      <c r="E353" t="s">
        <v>614</v>
      </c>
      <c r="F353" t="s">
        <v>615</v>
      </c>
      <c r="G353" t="s">
        <v>616</v>
      </c>
      <c r="H353" t="s">
        <v>20</v>
      </c>
      <c r="I353">
        <v>1.1000000000000001</v>
      </c>
      <c r="J353">
        <v>0</v>
      </c>
      <c r="O353">
        <f t="shared" si="430"/>
        <v>89941.15</v>
      </c>
      <c r="P353">
        <f t="shared" si="431"/>
        <v>1175.1400000000001</v>
      </c>
      <c r="Q353">
        <f t="shared" si="432"/>
        <v>2370.0500000000002</v>
      </c>
      <c r="R353">
        <f t="shared" si="433"/>
        <v>50.86</v>
      </c>
      <c r="S353">
        <f t="shared" si="434"/>
        <v>86395.96</v>
      </c>
      <c r="T353">
        <f t="shared" si="435"/>
        <v>0</v>
      </c>
      <c r="U353">
        <f t="shared" si="436"/>
        <v>401.15680000000003</v>
      </c>
      <c r="V353">
        <f t="shared" si="437"/>
        <v>0</v>
      </c>
      <c r="W353">
        <f t="shared" si="438"/>
        <v>0</v>
      </c>
      <c r="X353">
        <f t="shared" si="439"/>
        <v>77756.36</v>
      </c>
      <c r="Y353">
        <f t="shared" si="440"/>
        <v>38014.22</v>
      </c>
      <c r="AA353">
        <v>42145827</v>
      </c>
      <c r="AB353">
        <f t="shared" si="441"/>
        <v>5474.8860000000004</v>
      </c>
      <c r="AC353">
        <f t="shared" si="463"/>
        <v>897.74</v>
      </c>
      <c r="AD353">
        <f>ROUND(((ET353*1.25)),6)</f>
        <v>343.08749999999998</v>
      </c>
      <c r="AE353">
        <f>ROUND(((EU353*1.25)),6)</f>
        <v>46.237499999999997</v>
      </c>
      <c r="AF353">
        <f>ROUND(((EV353*1.15)),6)</f>
        <v>4234.0585000000001</v>
      </c>
      <c r="AG353">
        <f t="shared" si="442"/>
        <v>0</v>
      </c>
      <c r="AH353">
        <f>((EW353*1.15))</f>
        <v>364.68799999999999</v>
      </c>
      <c r="AI353">
        <f>((EX353*1.25))</f>
        <v>0</v>
      </c>
      <c r="AJ353">
        <f t="shared" si="443"/>
        <v>0</v>
      </c>
      <c r="AK353">
        <v>4854</v>
      </c>
      <c r="AL353">
        <v>897.74</v>
      </c>
      <c r="AM353">
        <v>274.47000000000003</v>
      </c>
      <c r="AN353">
        <v>36.99</v>
      </c>
      <c r="AO353">
        <v>3681.79</v>
      </c>
      <c r="AP353">
        <v>0</v>
      </c>
      <c r="AQ353">
        <v>317.12</v>
      </c>
      <c r="AR353">
        <v>0</v>
      </c>
      <c r="AS353">
        <v>0</v>
      </c>
      <c r="AT353">
        <v>90</v>
      </c>
      <c r="AU353">
        <v>44</v>
      </c>
      <c r="AV353">
        <v>1</v>
      </c>
      <c r="AW353">
        <v>1</v>
      </c>
      <c r="AZ353">
        <v>1</v>
      </c>
      <c r="BA353">
        <v>18.55</v>
      </c>
      <c r="BB353">
        <v>6.28</v>
      </c>
      <c r="BC353">
        <v>1.19</v>
      </c>
      <c r="BD353" t="s">
        <v>3</v>
      </c>
      <c r="BE353" t="s">
        <v>3</v>
      </c>
      <c r="BF353" t="s">
        <v>3</v>
      </c>
      <c r="BG353" t="s">
        <v>3</v>
      </c>
      <c r="BH353">
        <v>0</v>
      </c>
      <c r="BI353">
        <v>1</v>
      </c>
      <c r="BJ353" t="s">
        <v>617</v>
      </c>
      <c r="BM353">
        <v>1380</v>
      </c>
      <c r="BN353">
        <v>7156650</v>
      </c>
      <c r="BO353" t="s">
        <v>615</v>
      </c>
      <c r="BP353">
        <v>1</v>
      </c>
      <c r="BQ353">
        <v>30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3</v>
      </c>
      <c r="BZ353">
        <v>90</v>
      </c>
      <c r="CA353">
        <v>44</v>
      </c>
      <c r="CF353">
        <v>0</v>
      </c>
      <c r="CG353">
        <v>0</v>
      </c>
      <c r="CM353">
        <v>0</v>
      </c>
      <c r="CN353" t="s">
        <v>3</v>
      </c>
      <c r="CO353">
        <v>0</v>
      </c>
      <c r="CP353">
        <f t="shared" si="444"/>
        <v>89941.150000000009</v>
      </c>
      <c r="CQ353">
        <f t="shared" si="445"/>
        <v>1068.3106</v>
      </c>
      <c r="CR353">
        <f t="shared" si="446"/>
        <v>2154.5895</v>
      </c>
      <c r="CS353">
        <f t="shared" si="447"/>
        <v>46.237499999999997</v>
      </c>
      <c r="CT353">
        <f t="shared" si="448"/>
        <v>78541.785175000012</v>
      </c>
      <c r="CU353">
        <f t="shared" si="449"/>
        <v>0</v>
      </c>
      <c r="CV353">
        <f t="shared" si="450"/>
        <v>364.68799999999999</v>
      </c>
      <c r="CW353">
        <f t="shared" si="451"/>
        <v>0</v>
      </c>
      <c r="CX353">
        <f t="shared" si="452"/>
        <v>0</v>
      </c>
      <c r="CY353">
        <f t="shared" si="453"/>
        <v>77756.364000000001</v>
      </c>
      <c r="CZ353">
        <f t="shared" si="454"/>
        <v>38014.222400000006</v>
      </c>
      <c r="DC353" t="s">
        <v>3</v>
      </c>
      <c r="DD353" t="s">
        <v>3</v>
      </c>
      <c r="DE353" t="s">
        <v>11</v>
      </c>
      <c r="DF353" t="s">
        <v>11</v>
      </c>
      <c r="DG353" t="s">
        <v>12</v>
      </c>
      <c r="DH353" t="s">
        <v>3</v>
      </c>
      <c r="DI353" t="s">
        <v>12</v>
      </c>
      <c r="DJ353" t="s">
        <v>11</v>
      </c>
      <c r="DK353" t="s">
        <v>3</v>
      </c>
      <c r="DL353" t="s">
        <v>3</v>
      </c>
      <c r="DM353" t="s">
        <v>3</v>
      </c>
      <c r="DN353">
        <v>104</v>
      </c>
      <c r="DO353">
        <v>70</v>
      </c>
      <c r="DP353">
        <v>1.0249999999999999</v>
      </c>
      <c r="DQ353">
        <v>1</v>
      </c>
      <c r="DU353">
        <v>1005</v>
      </c>
      <c r="DV353" t="s">
        <v>20</v>
      </c>
      <c r="DW353" t="s">
        <v>20</v>
      </c>
      <c r="DX353">
        <v>100</v>
      </c>
      <c r="EE353">
        <v>21988732</v>
      </c>
      <c r="EF353">
        <v>30</v>
      </c>
      <c r="EG353" t="s">
        <v>22</v>
      </c>
      <c r="EH353">
        <v>0</v>
      </c>
      <c r="EI353" t="s">
        <v>3</v>
      </c>
      <c r="EJ353">
        <v>1</v>
      </c>
      <c r="EK353">
        <v>1380</v>
      </c>
      <c r="EL353" t="s">
        <v>618</v>
      </c>
      <c r="EM353" t="s">
        <v>619</v>
      </c>
      <c r="EO353" t="s">
        <v>3</v>
      </c>
      <c r="EQ353">
        <v>131072</v>
      </c>
      <c r="ER353">
        <v>4854</v>
      </c>
      <c r="ES353">
        <v>897.74</v>
      </c>
      <c r="ET353">
        <v>274.47000000000003</v>
      </c>
      <c r="EU353">
        <v>36.99</v>
      </c>
      <c r="EV353">
        <v>3681.79</v>
      </c>
      <c r="EW353">
        <v>317.12</v>
      </c>
      <c r="EX353">
        <v>0</v>
      </c>
      <c r="EY353">
        <v>0</v>
      </c>
      <c r="FQ353">
        <v>0</v>
      </c>
      <c r="FR353">
        <f t="shared" si="455"/>
        <v>0</v>
      </c>
      <c r="FS353">
        <v>0</v>
      </c>
      <c r="FX353">
        <v>104</v>
      </c>
      <c r="FY353">
        <v>70</v>
      </c>
      <c r="GA353" t="s">
        <v>3</v>
      </c>
      <c r="GD353">
        <v>0</v>
      </c>
      <c r="GF353">
        <v>-507229498</v>
      </c>
      <c r="GG353">
        <v>2</v>
      </c>
      <c r="GH353">
        <v>1</v>
      </c>
      <c r="GI353">
        <v>2</v>
      </c>
      <c r="GJ353">
        <v>0</v>
      </c>
      <c r="GK353">
        <f>ROUND(R353*(R12)/100,2)</f>
        <v>84.94</v>
      </c>
      <c r="GL353">
        <f t="shared" si="456"/>
        <v>0</v>
      </c>
      <c r="GM353">
        <f t="shared" si="457"/>
        <v>205796.67</v>
      </c>
      <c r="GN353">
        <f t="shared" si="458"/>
        <v>205796.67</v>
      </c>
      <c r="GO353">
        <f t="shared" si="459"/>
        <v>0</v>
      </c>
      <c r="GP353">
        <f t="shared" si="460"/>
        <v>0</v>
      </c>
      <c r="GR353">
        <v>0</v>
      </c>
      <c r="GS353">
        <v>0</v>
      </c>
      <c r="GT353">
        <v>0</v>
      </c>
      <c r="GU353" t="s">
        <v>3</v>
      </c>
      <c r="GV353">
        <f t="shared" si="461"/>
        <v>0</v>
      </c>
      <c r="GW353">
        <v>1</v>
      </c>
      <c r="GX353">
        <f t="shared" si="462"/>
        <v>0</v>
      </c>
      <c r="HA353">
        <v>0</v>
      </c>
      <c r="HB353">
        <v>0</v>
      </c>
      <c r="IK353">
        <v>0</v>
      </c>
    </row>
    <row r="354" spans="1:245" x14ac:dyDescent="0.2">
      <c r="A354">
        <v>18</v>
      </c>
      <c r="B354">
        <v>1</v>
      </c>
      <c r="E354" t="s">
        <v>620</v>
      </c>
      <c r="F354" t="s">
        <v>159</v>
      </c>
      <c r="G354" t="s">
        <v>160</v>
      </c>
      <c r="H354" t="s">
        <v>39</v>
      </c>
      <c r="I354">
        <f>I353*J354</f>
        <v>6.6000000000000003E-2</v>
      </c>
      <c r="J354">
        <v>0.06</v>
      </c>
      <c r="O354">
        <f t="shared" si="430"/>
        <v>1461.16</v>
      </c>
      <c r="P354">
        <f t="shared" si="431"/>
        <v>1461.16</v>
      </c>
      <c r="Q354">
        <f t="shared" si="432"/>
        <v>0</v>
      </c>
      <c r="R354">
        <f t="shared" si="433"/>
        <v>0</v>
      </c>
      <c r="S354">
        <f t="shared" si="434"/>
        <v>0</v>
      </c>
      <c r="T354">
        <f t="shared" si="435"/>
        <v>0</v>
      </c>
      <c r="U354">
        <f t="shared" si="436"/>
        <v>0</v>
      </c>
      <c r="V354">
        <f t="shared" si="437"/>
        <v>0</v>
      </c>
      <c r="W354">
        <f t="shared" si="438"/>
        <v>0</v>
      </c>
      <c r="X354">
        <f t="shared" si="439"/>
        <v>0</v>
      </c>
      <c r="Y354">
        <f t="shared" si="440"/>
        <v>0</v>
      </c>
      <c r="AA354">
        <v>42145827</v>
      </c>
      <c r="AB354">
        <f t="shared" si="441"/>
        <v>17999.07</v>
      </c>
      <c r="AC354">
        <f t="shared" si="463"/>
        <v>17999.07</v>
      </c>
      <c r="AD354">
        <f t="shared" ref="AD354:AF356" si="464">ROUND((ET354),6)</f>
        <v>0</v>
      </c>
      <c r="AE354">
        <f t="shared" si="464"/>
        <v>0</v>
      </c>
      <c r="AF354">
        <f t="shared" si="464"/>
        <v>0</v>
      </c>
      <c r="AG354">
        <f t="shared" si="442"/>
        <v>0</v>
      </c>
      <c r="AH354">
        <f t="shared" ref="AH354:AI356" si="465">(EW354)</f>
        <v>0</v>
      </c>
      <c r="AI354">
        <f t="shared" si="465"/>
        <v>0</v>
      </c>
      <c r="AJ354">
        <f t="shared" si="443"/>
        <v>0</v>
      </c>
      <c r="AK354">
        <v>17999.07</v>
      </c>
      <c r="AL354">
        <v>17999.07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1</v>
      </c>
      <c r="AW354">
        <v>1</v>
      </c>
      <c r="AZ354">
        <v>1</v>
      </c>
      <c r="BA354">
        <v>1</v>
      </c>
      <c r="BB354">
        <v>1</v>
      </c>
      <c r="BC354">
        <v>1.23</v>
      </c>
      <c r="BD354" t="s">
        <v>3</v>
      </c>
      <c r="BE354" t="s">
        <v>3</v>
      </c>
      <c r="BF354" t="s">
        <v>3</v>
      </c>
      <c r="BG354" t="s">
        <v>3</v>
      </c>
      <c r="BH354">
        <v>3</v>
      </c>
      <c r="BI354">
        <v>1</v>
      </c>
      <c r="BJ354" t="s">
        <v>161</v>
      </c>
      <c r="BM354">
        <v>1380</v>
      </c>
      <c r="BN354">
        <v>7156650</v>
      </c>
      <c r="BO354" t="s">
        <v>159</v>
      </c>
      <c r="BP354">
        <v>1</v>
      </c>
      <c r="BQ354">
        <v>30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0</v>
      </c>
      <c r="CA354">
        <v>0</v>
      </c>
      <c r="CF354">
        <v>0</v>
      </c>
      <c r="CG354">
        <v>0</v>
      </c>
      <c r="CM354">
        <v>0</v>
      </c>
      <c r="CN354" t="s">
        <v>3</v>
      </c>
      <c r="CO354">
        <v>0</v>
      </c>
      <c r="CP354">
        <f t="shared" si="444"/>
        <v>1461.16</v>
      </c>
      <c r="CQ354">
        <f t="shared" si="445"/>
        <v>22138.856100000001</v>
      </c>
      <c r="CR354">
        <f t="shared" si="446"/>
        <v>0</v>
      </c>
      <c r="CS354">
        <f t="shared" si="447"/>
        <v>0</v>
      </c>
      <c r="CT354">
        <f t="shared" si="448"/>
        <v>0</v>
      </c>
      <c r="CU354">
        <f t="shared" si="449"/>
        <v>0</v>
      </c>
      <c r="CV354">
        <f t="shared" si="450"/>
        <v>0</v>
      </c>
      <c r="CW354">
        <f t="shared" si="451"/>
        <v>0</v>
      </c>
      <c r="CX354">
        <f t="shared" si="452"/>
        <v>0</v>
      </c>
      <c r="CY354">
        <f t="shared" si="453"/>
        <v>0</v>
      </c>
      <c r="CZ354">
        <f t="shared" si="454"/>
        <v>0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104</v>
      </c>
      <c r="DO354">
        <v>70</v>
      </c>
      <c r="DP354">
        <v>1.0249999999999999</v>
      </c>
      <c r="DQ354">
        <v>1</v>
      </c>
      <c r="DU354">
        <v>1009</v>
      </c>
      <c r="DV354" t="s">
        <v>39</v>
      </c>
      <c r="DW354" t="s">
        <v>39</v>
      </c>
      <c r="DX354">
        <v>1000</v>
      </c>
      <c r="EE354">
        <v>21988732</v>
      </c>
      <c r="EF354">
        <v>30</v>
      </c>
      <c r="EG354" t="s">
        <v>22</v>
      </c>
      <c r="EH354">
        <v>0</v>
      </c>
      <c r="EI354" t="s">
        <v>3</v>
      </c>
      <c r="EJ354">
        <v>1</v>
      </c>
      <c r="EK354">
        <v>1380</v>
      </c>
      <c r="EL354" t="s">
        <v>618</v>
      </c>
      <c r="EM354" t="s">
        <v>619</v>
      </c>
      <c r="EO354" t="s">
        <v>3</v>
      </c>
      <c r="EQ354">
        <v>0</v>
      </c>
      <c r="ER354">
        <v>17999.07</v>
      </c>
      <c r="ES354">
        <v>17999.07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455"/>
        <v>0</v>
      </c>
      <c r="FS354">
        <v>0</v>
      </c>
      <c r="FX354">
        <v>104</v>
      </c>
      <c r="FY354">
        <v>70</v>
      </c>
      <c r="GA354" t="s">
        <v>3</v>
      </c>
      <c r="GD354">
        <v>0</v>
      </c>
      <c r="GF354">
        <v>318845614</v>
      </c>
      <c r="GG354">
        <v>2</v>
      </c>
      <c r="GH354">
        <v>1</v>
      </c>
      <c r="GI354">
        <v>2</v>
      </c>
      <c r="GJ354">
        <v>0</v>
      </c>
      <c r="GK354">
        <f>ROUND(R354*(R12)/100,2)</f>
        <v>0</v>
      </c>
      <c r="GL354">
        <f t="shared" si="456"/>
        <v>0</v>
      </c>
      <c r="GM354">
        <f t="shared" si="457"/>
        <v>1461.16</v>
      </c>
      <c r="GN354">
        <f t="shared" si="458"/>
        <v>1461.16</v>
      </c>
      <c r="GO354">
        <f t="shared" si="459"/>
        <v>0</v>
      </c>
      <c r="GP354">
        <f t="shared" si="460"/>
        <v>0</v>
      </c>
      <c r="GR354">
        <v>0</v>
      </c>
      <c r="GS354">
        <v>0</v>
      </c>
      <c r="GT354">
        <v>0</v>
      </c>
      <c r="GU354" t="s">
        <v>3</v>
      </c>
      <c r="GV354">
        <f t="shared" si="461"/>
        <v>0</v>
      </c>
      <c r="GW354">
        <v>1</v>
      </c>
      <c r="GX354">
        <f t="shared" si="462"/>
        <v>0</v>
      </c>
      <c r="HA354">
        <v>0</v>
      </c>
      <c r="HB354">
        <v>0</v>
      </c>
      <c r="IK354">
        <v>0</v>
      </c>
    </row>
    <row r="355" spans="1:245" x14ac:dyDescent="0.2">
      <c r="A355">
        <v>18</v>
      </c>
      <c r="B355">
        <v>1</v>
      </c>
      <c r="E355" t="s">
        <v>621</v>
      </c>
      <c r="F355" t="s">
        <v>163</v>
      </c>
      <c r="G355" t="s">
        <v>164</v>
      </c>
      <c r="H355" t="s">
        <v>39</v>
      </c>
      <c r="I355">
        <f>I353*J355</f>
        <v>1.0197000000000001</v>
      </c>
      <c r="J355">
        <v>0.92699999999999994</v>
      </c>
      <c r="O355">
        <f t="shared" si="430"/>
        <v>15141.69</v>
      </c>
      <c r="P355">
        <f t="shared" si="431"/>
        <v>15141.69</v>
      </c>
      <c r="Q355">
        <f t="shared" si="432"/>
        <v>0</v>
      </c>
      <c r="R355">
        <f t="shared" si="433"/>
        <v>0</v>
      </c>
      <c r="S355">
        <f t="shared" si="434"/>
        <v>0</v>
      </c>
      <c r="T355">
        <f t="shared" si="435"/>
        <v>0</v>
      </c>
      <c r="U355">
        <f t="shared" si="436"/>
        <v>0</v>
      </c>
      <c r="V355">
        <f t="shared" si="437"/>
        <v>0</v>
      </c>
      <c r="W355">
        <f t="shared" si="438"/>
        <v>0</v>
      </c>
      <c r="X355">
        <f t="shared" si="439"/>
        <v>0</v>
      </c>
      <c r="Y355">
        <f t="shared" si="440"/>
        <v>0</v>
      </c>
      <c r="AA355">
        <v>42145827</v>
      </c>
      <c r="AB355">
        <f t="shared" si="441"/>
        <v>3374.81</v>
      </c>
      <c r="AC355">
        <f t="shared" si="463"/>
        <v>3374.81</v>
      </c>
      <c r="AD355">
        <f t="shared" si="464"/>
        <v>0</v>
      </c>
      <c r="AE355">
        <f t="shared" si="464"/>
        <v>0</v>
      </c>
      <c r="AF355">
        <f t="shared" si="464"/>
        <v>0</v>
      </c>
      <c r="AG355">
        <f t="shared" si="442"/>
        <v>0</v>
      </c>
      <c r="AH355">
        <f t="shared" si="465"/>
        <v>0</v>
      </c>
      <c r="AI355">
        <f t="shared" si="465"/>
        <v>0</v>
      </c>
      <c r="AJ355">
        <f t="shared" si="443"/>
        <v>0</v>
      </c>
      <c r="AK355">
        <v>3374.81</v>
      </c>
      <c r="AL355">
        <v>3374.81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1</v>
      </c>
      <c r="AW355">
        <v>1</v>
      </c>
      <c r="AZ355">
        <v>1</v>
      </c>
      <c r="BA355">
        <v>1</v>
      </c>
      <c r="BB355">
        <v>1</v>
      </c>
      <c r="BC355">
        <v>4.4000000000000004</v>
      </c>
      <c r="BD355" t="s">
        <v>3</v>
      </c>
      <c r="BE355" t="s">
        <v>3</v>
      </c>
      <c r="BF355" t="s">
        <v>3</v>
      </c>
      <c r="BG355" t="s">
        <v>3</v>
      </c>
      <c r="BH355">
        <v>3</v>
      </c>
      <c r="BI355">
        <v>1</v>
      </c>
      <c r="BJ355" t="s">
        <v>165</v>
      </c>
      <c r="BM355">
        <v>1380</v>
      </c>
      <c r="BN355">
        <v>7156650</v>
      </c>
      <c r="BO355" t="s">
        <v>163</v>
      </c>
      <c r="BP355">
        <v>1</v>
      </c>
      <c r="BQ355">
        <v>30</v>
      </c>
      <c r="BR355">
        <v>0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0</v>
      </c>
      <c r="CA355">
        <v>0</v>
      </c>
      <c r="CF355">
        <v>0</v>
      </c>
      <c r="CG355">
        <v>0</v>
      </c>
      <c r="CM355">
        <v>0</v>
      </c>
      <c r="CN355" t="s">
        <v>3</v>
      </c>
      <c r="CO355">
        <v>0</v>
      </c>
      <c r="CP355">
        <f t="shared" si="444"/>
        <v>15141.69</v>
      </c>
      <c r="CQ355">
        <f t="shared" si="445"/>
        <v>14849.164000000001</v>
      </c>
      <c r="CR355">
        <f t="shared" si="446"/>
        <v>0</v>
      </c>
      <c r="CS355">
        <f t="shared" si="447"/>
        <v>0</v>
      </c>
      <c r="CT355">
        <f t="shared" si="448"/>
        <v>0</v>
      </c>
      <c r="CU355">
        <f t="shared" si="449"/>
        <v>0</v>
      </c>
      <c r="CV355">
        <f t="shared" si="450"/>
        <v>0</v>
      </c>
      <c r="CW355">
        <f t="shared" si="451"/>
        <v>0</v>
      </c>
      <c r="CX355">
        <f t="shared" si="452"/>
        <v>0</v>
      </c>
      <c r="CY355">
        <f t="shared" si="453"/>
        <v>0</v>
      </c>
      <c r="CZ355">
        <f t="shared" si="454"/>
        <v>0</v>
      </c>
      <c r="DC355" t="s">
        <v>3</v>
      </c>
      <c r="DD355" t="s">
        <v>3</v>
      </c>
      <c r="DE355" t="s">
        <v>3</v>
      </c>
      <c r="DF355" t="s">
        <v>3</v>
      </c>
      <c r="DG355" t="s">
        <v>3</v>
      </c>
      <c r="DH355" t="s">
        <v>3</v>
      </c>
      <c r="DI355" t="s">
        <v>3</v>
      </c>
      <c r="DJ355" t="s">
        <v>3</v>
      </c>
      <c r="DK355" t="s">
        <v>3</v>
      </c>
      <c r="DL355" t="s">
        <v>3</v>
      </c>
      <c r="DM355" t="s">
        <v>3</v>
      </c>
      <c r="DN355">
        <v>104</v>
      </c>
      <c r="DO355">
        <v>70</v>
      </c>
      <c r="DP355">
        <v>1.0249999999999999</v>
      </c>
      <c r="DQ355">
        <v>1</v>
      </c>
      <c r="DU355">
        <v>1009</v>
      </c>
      <c r="DV355" t="s">
        <v>39</v>
      </c>
      <c r="DW355" t="s">
        <v>39</v>
      </c>
      <c r="DX355">
        <v>1000</v>
      </c>
      <c r="EE355">
        <v>21988732</v>
      </c>
      <c r="EF355">
        <v>30</v>
      </c>
      <c r="EG355" t="s">
        <v>22</v>
      </c>
      <c r="EH355">
        <v>0</v>
      </c>
      <c r="EI355" t="s">
        <v>3</v>
      </c>
      <c r="EJ355">
        <v>1</v>
      </c>
      <c r="EK355">
        <v>1380</v>
      </c>
      <c r="EL355" t="s">
        <v>618</v>
      </c>
      <c r="EM355" t="s">
        <v>619</v>
      </c>
      <c r="EO355" t="s">
        <v>3</v>
      </c>
      <c r="EQ355">
        <v>0</v>
      </c>
      <c r="ER355">
        <v>3374.81</v>
      </c>
      <c r="ES355">
        <v>3374.81</v>
      </c>
      <c r="ET355">
        <v>0</v>
      </c>
      <c r="EU355">
        <v>0</v>
      </c>
      <c r="EV355">
        <v>0</v>
      </c>
      <c r="EW355">
        <v>0</v>
      </c>
      <c r="EX355">
        <v>0</v>
      </c>
      <c r="FQ355">
        <v>0</v>
      </c>
      <c r="FR355">
        <f t="shared" si="455"/>
        <v>0</v>
      </c>
      <c r="FS355">
        <v>0</v>
      </c>
      <c r="FX355">
        <v>104</v>
      </c>
      <c r="FY355">
        <v>70</v>
      </c>
      <c r="GA355" t="s">
        <v>3</v>
      </c>
      <c r="GD355">
        <v>0</v>
      </c>
      <c r="GF355">
        <v>1724304728</v>
      </c>
      <c r="GG355">
        <v>2</v>
      </c>
      <c r="GH355">
        <v>1</v>
      </c>
      <c r="GI355">
        <v>2</v>
      </c>
      <c r="GJ355">
        <v>0</v>
      </c>
      <c r="GK355">
        <f>ROUND(R355*(R12)/100,2)</f>
        <v>0</v>
      </c>
      <c r="GL355">
        <f t="shared" si="456"/>
        <v>0</v>
      </c>
      <c r="GM355">
        <f t="shared" si="457"/>
        <v>15141.69</v>
      </c>
      <c r="GN355">
        <f t="shared" si="458"/>
        <v>15141.69</v>
      </c>
      <c r="GO355">
        <f t="shared" si="459"/>
        <v>0</v>
      </c>
      <c r="GP355">
        <f t="shared" si="460"/>
        <v>0</v>
      </c>
      <c r="GR355">
        <v>0</v>
      </c>
      <c r="GS355">
        <v>0</v>
      </c>
      <c r="GT355">
        <v>0</v>
      </c>
      <c r="GU355" t="s">
        <v>3</v>
      </c>
      <c r="GV355">
        <f t="shared" si="461"/>
        <v>0</v>
      </c>
      <c r="GW355">
        <v>1</v>
      </c>
      <c r="GX355">
        <f t="shared" si="462"/>
        <v>0</v>
      </c>
      <c r="HA355">
        <v>0</v>
      </c>
      <c r="HB355">
        <v>0</v>
      </c>
      <c r="IK355">
        <v>0</v>
      </c>
    </row>
    <row r="356" spans="1:245" x14ac:dyDescent="0.2">
      <c r="A356">
        <v>18</v>
      </c>
      <c r="B356">
        <v>1</v>
      </c>
      <c r="E356" t="s">
        <v>622</v>
      </c>
      <c r="F356" t="s">
        <v>623</v>
      </c>
      <c r="G356" t="s">
        <v>624</v>
      </c>
      <c r="H356" t="s">
        <v>28</v>
      </c>
      <c r="I356">
        <f>I353*J356</f>
        <v>112.2</v>
      </c>
      <c r="J356">
        <v>102</v>
      </c>
      <c r="O356">
        <f t="shared" si="430"/>
        <v>86934.83</v>
      </c>
      <c r="P356">
        <f t="shared" si="431"/>
        <v>86934.83</v>
      </c>
      <c r="Q356">
        <f t="shared" si="432"/>
        <v>0</v>
      </c>
      <c r="R356">
        <f t="shared" si="433"/>
        <v>0</v>
      </c>
      <c r="S356">
        <f t="shared" si="434"/>
        <v>0</v>
      </c>
      <c r="T356">
        <f t="shared" si="435"/>
        <v>0</v>
      </c>
      <c r="U356">
        <f t="shared" si="436"/>
        <v>0</v>
      </c>
      <c r="V356">
        <f t="shared" si="437"/>
        <v>0</v>
      </c>
      <c r="W356">
        <f t="shared" si="438"/>
        <v>0</v>
      </c>
      <c r="X356">
        <f t="shared" si="439"/>
        <v>0</v>
      </c>
      <c r="Y356">
        <f t="shared" si="440"/>
        <v>0</v>
      </c>
      <c r="AA356">
        <v>42145827</v>
      </c>
      <c r="AB356">
        <f t="shared" si="441"/>
        <v>227.22</v>
      </c>
      <c r="AC356">
        <f t="shared" si="463"/>
        <v>227.22</v>
      </c>
      <c r="AD356">
        <f t="shared" si="464"/>
        <v>0</v>
      </c>
      <c r="AE356">
        <f t="shared" si="464"/>
        <v>0</v>
      </c>
      <c r="AF356">
        <f t="shared" si="464"/>
        <v>0</v>
      </c>
      <c r="AG356">
        <f t="shared" si="442"/>
        <v>0</v>
      </c>
      <c r="AH356">
        <f t="shared" si="465"/>
        <v>0</v>
      </c>
      <c r="AI356">
        <f t="shared" si="465"/>
        <v>0</v>
      </c>
      <c r="AJ356">
        <f t="shared" si="443"/>
        <v>0</v>
      </c>
      <c r="AK356">
        <v>227.22</v>
      </c>
      <c r="AL356">
        <v>227.22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3.41</v>
      </c>
      <c r="BD356" t="s">
        <v>3</v>
      </c>
      <c r="BE356" t="s">
        <v>3</v>
      </c>
      <c r="BF356" t="s">
        <v>3</v>
      </c>
      <c r="BG356" t="s">
        <v>3</v>
      </c>
      <c r="BH356">
        <v>3</v>
      </c>
      <c r="BI356">
        <v>1</v>
      </c>
      <c r="BJ356" t="s">
        <v>625</v>
      </c>
      <c r="BM356">
        <v>1380</v>
      </c>
      <c r="BN356">
        <v>7156650</v>
      </c>
      <c r="BO356" t="s">
        <v>623</v>
      </c>
      <c r="BP356">
        <v>1</v>
      </c>
      <c r="BQ356">
        <v>30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0</v>
      </c>
      <c r="CA356">
        <v>0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444"/>
        <v>86934.83</v>
      </c>
      <c r="CQ356">
        <f t="shared" si="445"/>
        <v>774.8202</v>
      </c>
      <c r="CR356">
        <f t="shared" si="446"/>
        <v>0</v>
      </c>
      <c r="CS356">
        <f t="shared" si="447"/>
        <v>0</v>
      </c>
      <c r="CT356">
        <f t="shared" si="448"/>
        <v>0</v>
      </c>
      <c r="CU356">
        <f t="shared" si="449"/>
        <v>0</v>
      </c>
      <c r="CV356">
        <f t="shared" si="450"/>
        <v>0</v>
      </c>
      <c r="CW356">
        <f t="shared" si="451"/>
        <v>0</v>
      </c>
      <c r="CX356">
        <f t="shared" si="452"/>
        <v>0</v>
      </c>
      <c r="CY356">
        <f t="shared" si="453"/>
        <v>0</v>
      </c>
      <c r="CZ356">
        <f t="shared" si="454"/>
        <v>0</v>
      </c>
      <c r="DC356" t="s">
        <v>3</v>
      </c>
      <c r="DD356" t="s">
        <v>3</v>
      </c>
      <c r="DE356" t="s">
        <v>3</v>
      </c>
      <c r="DF356" t="s">
        <v>3</v>
      </c>
      <c r="DG356" t="s">
        <v>3</v>
      </c>
      <c r="DH356" t="s">
        <v>3</v>
      </c>
      <c r="DI356" t="s">
        <v>3</v>
      </c>
      <c r="DJ356" t="s">
        <v>3</v>
      </c>
      <c r="DK356" t="s">
        <v>3</v>
      </c>
      <c r="DL356" t="s">
        <v>3</v>
      </c>
      <c r="DM356" t="s">
        <v>3</v>
      </c>
      <c r="DN356">
        <v>104</v>
      </c>
      <c r="DO356">
        <v>70</v>
      </c>
      <c r="DP356">
        <v>1.0249999999999999</v>
      </c>
      <c r="DQ356">
        <v>1</v>
      </c>
      <c r="DU356">
        <v>1005</v>
      </c>
      <c r="DV356" t="s">
        <v>28</v>
      </c>
      <c r="DW356" t="s">
        <v>28</v>
      </c>
      <c r="DX356">
        <v>1</v>
      </c>
      <c r="EE356">
        <v>21988732</v>
      </c>
      <c r="EF356">
        <v>30</v>
      </c>
      <c r="EG356" t="s">
        <v>22</v>
      </c>
      <c r="EH356">
        <v>0</v>
      </c>
      <c r="EI356" t="s">
        <v>3</v>
      </c>
      <c r="EJ356">
        <v>1</v>
      </c>
      <c r="EK356">
        <v>1380</v>
      </c>
      <c r="EL356" t="s">
        <v>618</v>
      </c>
      <c r="EM356" t="s">
        <v>619</v>
      </c>
      <c r="EO356" t="s">
        <v>3</v>
      </c>
      <c r="EQ356">
        <v>0</v>
      </c>
      <c r="ER356">
        <v>227.22</v>
      </c>
      <c r="ES356">
        <v>227.22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455"/>
        <v>0</v>
      </c>
      <c r="FS356">
        <v>0</v>
      </c>
      <c r="FX356">
        <v>104</v>
      </c>
      <c r="FY356">
        <v>70</v>
      </c>
      <c r="GA356" t="s">
        <v>3</v>
      </c>
      <c r="GD356">
        <v>0</v>
      </c>
      <c r="GF356">
        <v>-113972751</v>
      </c>
      <c r="GG356">
        <v>2</v>
      </c>
      <c r="GH356">
        <v>1</v>
      </c>
      <c r="GI356">
        <v>2</v>
      </c>
      <c r="GJ356">
        <v>0</v>
      </c>
      <c r="GK356">
        <f>ROUND(R356*(R12)/100,2)</f>
        <v>0</v>
      </c>
      <c r="GL356">
        <f t="shared" si="456"/>
        <v>0</v>
      </c>
      <c r="GM356">
        <f t="shared" si="457"/>
        <v>86934.83</v>
      </c>
      <c r="GN356">
        <f t="shared" si="458"/>
        <v>86934.83</v>
      </c>
      <c r="GO356">
        <f t="shared" si="459"/>
        <v>0</v>
      </c>
      <c r="GP356">
        <f t="shared" si="460"/>
        <v>0</v>
      </c>
      <c r="GR356">
        <v>0</v>
      </c>
      <c r="GS356">
        <v>0</v>
      </c>
      <c r="GT356">
        <v>0</v>
      </c>
      <c r="GU356" t="s">
        <v>3</v>
      </c>
      <c r="GV356">
        <f t="shared" si="461"/>
        <v>0</v>
      </c>
      <c r="GW356">
        <v>1</v>
      </c>
      <c r="GX356">
        <f t="shared" si="462"/>
        <v>0</v>
      </c>
      <c r="HA356">
        <v>0</v>
      </c>
      <c r="HB356">
        <v>0</v>
      </c>
      <c r="IK356">
        <v>0</v>
      </c>
    </row>
    <row r="357" spans="1:245" x14ac:dyDescent="0.2">
      <c r="A357">
        <v>17</v>
      </c>
      <c r="B357">
        <v>1</v>
      </c>
      <c r="E357" t="s">
        <v>626</v>
      </c>
      <c r="F357" t="s">
        <v>627</v>
      </c>
      <c r="G357" t="s">
        <v>628</v>
      </c>
      <c r="H357" t="s">
        <v>20</v>
      </c>
      <c r="I357">
        <v>0.98</v>
      </c>
      <c r="J357">
        <v>0</v>
      </c>
      <c r="O357">
        <f t="shared" si="430"/>
        <v>124667.58</v>
      </c>
      <c r="P357">
        <f t="shared" si="431"/>
        <v>1057.74</v>
      </c>
      <c r="Q357">
        <f t="shared" si="432"/>
        <v>3760.78</v>
      </c>
      <c r="R357">
        <f t="shared" si="433"/>
        <v>103.79</v>
      </c>
      <c r="S357">
        <f t="shared" si="434"/>
        <v>119849.06</v>
      </c>
      <c r="T357">
        <f t="shared" si="435"/>
        <v>0</v>
      </c>
      <c r="U357">
        <f t="shared" si="436"/>
        <v>529.36316999999997</v>
      </c>
      <c r="V357">
        <f t="shared" si="437"/>
        <v>0</v>
      </c>
      <c r="W357">
        <f t="shared" si="438"/>
        <v>0</v>
      </c>
      <c r="X357">
        <f t="shared" si="439"/>
        <v>107864.15</v>
      </c>
      <c r="Y357">
        <f t="shared" si="440"/>
        <v>52733.59</v>
      </c>
      <c r="AA357">
        <v>42145827</v>
      </c>
      <c r="AB357">
        <f t="shared" si="441"/>
        <v>8005.8850000000002</v>
      </c>
      <c r="AC357">
        <f t="shared" si="463"/>
        <v>899.44</v>
      </c>
      <c r="AD357">
        <f>ROUND(((ET357*1.25)),6)</f>
        <v>513.72500000000002</v>
      </c>
      <c r="AE357">
        <f>ROUND(((EU357*1.25)),6)</f>
        <v>105.91249999999999</v>
      </c>
      <c r="AF357">
        <f>ROUND(((EV357*1.15)),6)</f>
        <v>6592.72</v>
      </c>
      <c r="AG357">
        <f t="shared" si="442"/>
        <v>0</v>
      </c>
      <c r="AH357">
        <f>((EW357*1.15))</f>
        <v>540.16649999999993</v>
      </c>
      <c r="AI357">
        <f>((EX357*1.25))</f>
        <v>0</v>
      </c>
      <c r="AJ357">
        <f t="shared" si="443"/>
        <v>0</v>
      </c>
      <c r="AK357">
        <v>7043.22</v>
      </c>
      <c r="AL357">
        <v>899.44</v>
      </c>
      <c r="AM357">
        <v>410.98</v>
      </c>
      <c r="AN357">
        <v>84.73</v>
      </c>
      <c r="AO357">
        <v>5732.8</v>
      </c>
      <c r="AP357">
        <v>0</v>
      </c>
      <c r="AQ357">
        <v>469.71</v>
      </c>
      <c r="AR357">
        <v>0</v>
      </c>
      <c r="AS357">
        <v>0</v>
      </c>
      <c r="AT357">
        <v>90</v>
      </c>
      <c r="AU357">
        <v>44</v>
      </c>
      <c r="AV357">
        <v>1</v>
      </c>
      <c r="AW357">
        <v>1</v>
      </c>
      <c r="AZ357">
        <v>1</v>
      </c>
      <c r="BA357">
        <v>18.55</v>
      </c>
      <c r="BB357">
        <v>7.47</v>
      </c>
      <c r="BC357">
        <v>1.2</v>
      </c>
      <c r="BD357" t="s">
        <v>3</v>
      </c>
      <c r="BE357" t="s">
        <v>3</v>
      </c>
      <c r="BF357" t="s">
        <v>3</v>
      </c>
      <c r="BG357" t="s">
        <v>3</v>
      </c>
      <c r="BH357">
        <v>0</v>
      </c>
      <c r="BI357">
        <v>1</v>
      </c>
      <c r="BJ357" t="s">
        <v>629</v>
      </c>
      <c r="BM357">
        <v>1380</v>
      </c>
      <c r="BN357">
        <v>7156650</v>
      </c>
      <c r="BO357" t="s">
        <v>627</v>
      </c>
      <c r="BP357">
        <v>1</v>
      </c>
      <c r="BQ357">
        <v>30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90</v>
      </c>
      <c r="CA357">
        <v>44</v>
      </c>
      <c r="CF357">
        <v>0</v>
      </c>
      <c r="CG357">
        <v>0</v>
      </c>
      <c r="CM357">
        <v>0</v>
      </c>
      <c r="CN357" t="s">
        <v>3</v>
      </c>
      <c r="CO357">
        <v>0</v>
      </c>
      <c r="CP357">
        <f t="shared" si="444"/>
        <v>124667.58</v>
      </c>
      <c r="CQ357">
        <f t="shared" si="445"/>
        <v>1079.328</v>
      </c>
      <c r="CR357">
        <f t="shared" si="446"/>
        <v>3837.5257500000002</v>
      </c>
      <c r="CS357">
        <f t="shared" si="447"/>
        <v>105.91249999999999</v>
      </c>
      <c r="CT357">
        <f t="shared" si="448"/>
        <v>122294.95600000001</v>
      </c>
      <c r="CU357">
        <f t="shared" si="449"/>
        <v>0</v>
      </c>
      <c r="CV357">
        <f t="shared" si="450"/>
        <v>540.16649999999993</v>
      </c>
      <c r="CW357">
        <f t="shared" si="451"/>
        <v>0</v>
      </c>
      <c r="CX357">
        <f t="shared" si="452"/>
        <v>0</v>
      </c>
      <c r="CY357">
        <f t="shared" si="453"/>
        <v>107864.15399999999</v>
      </c>
      <c r="CZ357">
        <f t="shared" si="454"/>
        <v>52733.5864</v>
      </c>
      <c r="DC357" t="s">
        <v>3</v>
      </c>
      <c r="DD357" t="s">
        <v>3</v>
      </c>
      <c r="DE357" t="s">
        <v>11</v>
      </c>
      <c r="DF357" t="s">
        <v>11</v>
      </c>
      <c r="DG357" t="s">
        <v>12</v>
      </c>
      <c r="DH357" t="s">
        <v>3</v>
      </c>
      <c r="DI357" t="s">
        <v>12</v>
      </c>
      <c r="DJ357" t="s">
        <v>11</v>
      </c>
      <c r="DK357" t="s">
        <v>3</v>
      </c>
      <c r="DL357" t="s">
        <v>3</v>
      </c>
      <c r="DM357" t="s">
        <v>3</v>
      </c>
      <c r="DN357">
        <v>104</v>
      </c>
      <c r="DO357">
        <v>70</v>
      </c>
      <c r="DP357">
        <v>1.0249999999999999</v>
      </c>
      <c r="DQ357">
        <v>1</v>
      </c>
      <c r="DU357">
        <v>1005</v>
      </c>
      <c r="DV357" t="s">
        <v>20</v>
      </c>
      <c r="DW357" t="s">
        <v>20</v>
      </c>
      <c r="DX357">
        <v>100</v>
      </c>
      <c r="EE357">
        <v>21988732</v>
      </c>
      <c r="EF357">
        <v>30</v>
      </c>
      <c r="EG357" t="s">
        <v>22</v>
      </c>
      <c r="EH357">
        <v>0</v>
      </c>
      <c r="EI357" t="s">
        <v>3</v>
      </c>
      <c r="EJ357">
        <v>1</v>
      </c>
      <c r="EK357">
        <v>1380</v>
      </c>
      <c r="EL357" t="s">
        <v>618</v>
      </c>
      <c r="EM357" t="s">
        <v>619</v>
      </c>
      <c r="EO357" t="s">
        <v>3</v>
      </c>
      <c r="EQ357">
        <v>131072</v>
      </c>
      <c r="ER357">
        <v>7043.22</v>
      </c>
      <c r="ES357">
        <v>899.44</v>
      </c>
      <c r="ET357">
        <v>410.98</v>
      </c>
      <c r="EU357">
        <v>84.73</v>
      </c>
      <c r="EV357">
        <v>5732.8</v>
      </c>
      <c r="EW357">
        <v>469.71</v>
      </c>
      <c r="EX357">
        <v>0</v>
      </c>
      <c r="EY357">
        <v>0</v>
      </c>
      <c r="FQ357">
        <v>0</v>
      </c>
      <c r="FR357">
        <f t="shared" si="455"/>
        <v>0</v>
      </c>
      <c r="FS357">
        <v>0</v>
      </c>
      <c r="FX357">
        <v>104</v>
      </c>
      <c r="FY357">
        <v>70</v>
      </c>
      <c r="GA357" t="s">
        <v>3</v>
      </c>
      <c r="GD357">
        <v>0</v>
      </c>
      <c r="GF357">
        <v>766696053</v>
      </c>
      <c r="GG357">
        <v>2</v>
      </c>
      <c r="GH357">
        <v>1</v>
      </c>
      <c r="GI357">
        <v>2</v>
      </c>
      <c r="GJ357">
        <v>0</v>
      </c>
      <c r="GK357">
        <f>ROUND(R357*(R12)/100,2)</f>
        <v>173.33</v>
      </c>
      <c r="GL357">
        <f t="shared" si="456"/>
        <v>0</v>
      </c>
      <c r="GM357">
        <f t="shared" si="457"/>
        <v>285438.65000000002</v>
      </c>
      <c r="GN357">
        <f t="shared" si="458"/>
        <v>285438.65000000002</v>
      </c>
      <c r="GO357">
        <f t="shared" si="459"/>
        <v>0</v>
      </c>
      <c r="GP357">
        <f t="shared" si="460"/>
        <v>0</v>
      </c>
      <c r="GR357">
        <v>0</v>
      </c>
      <c r="GS357">
        <v>0</v>
      </c>
      <c r="GT357">
        <v>0</v>
      </c>
      <c r="GU357" t="s">
        <v>3</v>
      </c>
      <c r="GV357">
        <f t="shared" si="461"/>
        <v>0</v>
      </c>
      <c r="GW357">
        <v>1</v>
      </c>
      <c r="GX357">
        <f t="shared" si="462"/>
        <v>0</v>
      </c>
      <c r="HA357">
        <v>0</v>
      </c>
      <c r="HB357">
        <v>0</v>
      </c>
      <c r="IK357">
        <v>0</v>
      </c>
    </row>
    <row r="358" spans="1:245" x14ac:dyDescent="0.2">
      <c r="A358">
        <v>18</v>
      </c>
      <c r="B358">
        <v>1</v>
      </c>
      <c r="E358" t="s">
        <v>630</v>
      </c>
      <c r="F358" t="s">
        <v>159</v>
      </c>
      <c r="G358" t="s">
        <v>160</v>
      </c>
      <c r="H358" t="s">
        <v>39</v>
      </c>
      <c r="I358">
        <f>I357*J358</f>
        <v>5.8799999999999998E-2</v>
      </c>
      <c r="J358">
        <v>0.06</v>
      </c>
      <c r="O358">
        <f t="shared" si="430"/>
        <v>1301.76</v>
      </c>
      <c r="P358">
        <f t="shared" si="431"/>
        <v>1301.76</v>
      </c>
      <c r="Q358">
        <f t="shared" si="432"/>
        <v>0</v>
      </c>
      <c r="R358">
        <f t="shared" si="433"/>
        <v>0</v>
      </c>
      <c r="S358">
        <f t="shared" si="434"/>
        <v>0</v>
      </c>
      <c r="T358">
        <f t="shared" si="435"/>
        <v>0</v>
      </c>
      <c r="U358">
        <f t="shared" si="436"/>
        <v>0</v>
      </c>
      <c r="V358">
        <f t="shared" si="437"/>
        <v>0</v>
      </c>
      <c r="W358">
        <f t="shared" si="438"/>
        <v>0</v>
      </c>
      <c r="X358">
        <f t="shared" si="439"/>
        <v>0</v>
      </c>
      <c r="Y358">
        <f t="shared" si="440"/>
        <v>0</v>
      </c>
      <c r="AA358">
        <v>42145827</v>
      </c>
      <c r="AB358">
        <f t="shared" si="441"/>
        <v>17999.07</v>
      </c>
      <c r="AC358">
        <f t="shared" si="463"/>
        <v>17999.07</v>
      </c>
      <c r="AD358">
        <f t="shared" ref="AD358:AF360" si="466">ROUND((ET358),6)</f>
        <v>0</v>
      </c>
      <c r="AE358">
        <f t="shared" si="466"/>
        <v>0</v>
      </c>
      <c r="AF358">
        <f t="shared" si="466"/>
        <v>0</v>
      </c>
      <c r="AG358">
        <f t="shared" si="442"/>
        <v>0</v>
      </c>
      <c r="AH358">
        <f t="shared" ref="AH358:AI360" si="467">(EW358)</f>
        <v>0</v>
      </c>
      <c r="AI358">
        <f t="shared" si="467"/>
        <v>0</v>
      </c>
      <c r="AJ358">
        <f t="shared" si="443"/>
        <v>0</v>
      </c>
      <c r="AK358">
        <v>17999.07</v>
      </c>
      <c r="AL358">
        <v>17999.07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1</v>
      </c>
      <c r="AW358">
        <v>1</v>
      </c>
      <c r="AZ358">
        <v>1</v>
      </c>
      <c r="BA358">
        <v>1</v>
      </c>
      <c r="BB358">
        <v>1</v>
      </c>
      <c r="BC358">
        <v>1.23</v>
      </c>
      <c r="BD358" t="s">
        <v>3</v>
      </c>
      <c r="BE358" t="s">
        <v>3</v>
      </c>
      <c r="BF358" t="s">
        <v>3</v>
      </c>
      <c r="BG358" t="s">
        <v>3</v>
      </c>
      <c r="BH358">
        <v>3</v>
      </c>
      <c r="BI358">
        <v>1</v>
      </c>
      <c r="BJ358" t="s">
        <v>161</v>
      </c>
      <c r="BM358">
        <v>1380</v>
      </c>
      <c r="BN358">
        <v>7156650</v>
      </c>
      <c r="BO358" t="s">
        <v>159</v>
      </c>
      <c r="BP358">
        <v>1</v>
      </c>
      <c r="BQ358">
        <v>30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3</v>
      </c>
      <c r="BZ358">
        <v>0</v>
      </c>
      <c r="CA358">
        <v>0</v>
      </c>
      <c r="CF358">
        <v>0</v>
      </c>
      <c r="CG358">
        <v>0</v>
      </c>
      <c r="CM358">
        <v>0</v>
      </c>
      <c r="CN358" t="s">
        <v>3</v>
      </c>
      <c r="CO358">
        <v>0</v>
      </c>
      <c r="CP358">
        <f t="shared" si="444"/>
        <v>1301.76</v>
      </c>
      <c r="CQ358">
        <f t="shared" si="445"/>
        <v>22138.856100000001</v>
      </c>
      <c r="CR358">
        <f t="shared" si="446"/>
        <v>0</v>
      </c>
      <c r="CS358">
        <f t="shared" si="447"/>
        <v>0</v>
      </c>
      <c r="CT358">
        <f t="shared" si="448"/>
        <v>0</v>
      </c>
      <c r="CU358">
        <f t="shared" si="449"/>
        <v>0</v>
      </c>
      <c r="CV358">
        <f t="shared" si="450"/>
        <v>0</v>
      </c>
      <c r="CW358">
        <f t="shared" si="451"/>
        <v>0</v>
      </c>
      <c r="CX358">
        <f t="shared" si="452"/>
        <v>0</v>
      </c>
      <c r="CY358">
        <f t="shared" si="453"/>
        <v>0</v>
      </c>
      <c r="CZ358">
        <f t="shared" si="454"/>
        <v>0</v>
      </c>
      <c r="DC358" t="s">
        <v>3</v>
      </c>
      <c r="DD358" t="s">
        <v>3</v>
      </c>
      <c r="DE358" t="s">
        <v>3</v>
      </c>
      <c r="DF358" t="s">
        <v>3</v>
      </c>
      <c r="DG358" t="s">
        <v>3</v>
      </c>
      <c r="DH358" t="s">
        <v>3</v>
      </c>
      <c r="DI358" t="s">
        <v>3</v>
      </c>
      <c r="DJ358" t="s">
        <v>3</v>
      </c>
      <c r="DK358" t="s">
        <v>3</v>
      </c>
      <c r="DL358" t="s">
        <v>3</v>
      </c>
      <c r="DM358" t="s">
        <v>3</v>
      </c>
      <c r="DN358">
        <v>104</v>
      </c>
      <c r="DO358">
        <v>70</v>
      </c>
      <c r="DP358">
        <v>1.0249999999999999</v>
      </c>
      <c r="DQ358">
        <v>1</v>
      </c>
      <c r="DU358">
        <v>1009</v>
      </c>
      <c r="DV358" t="s">
        <v>39</v>
      </c>
      <c r="DW358" t="s">
        <v>39</v>
      </c>
      <c r="DX358">
        <v>1000</v>
      </c>
      <c r="EE358">
        <v>21988732</v>
      </c>
      <c r="EF358">
        <v>30</v>
      </c>
      <c r="EG358" t="s">
        <v>22</v>
      </c>
      <c r="EH358">
        <v>0</v>
      </c>
      <c r="EI358" t="s">
        <v>3</v>
      </c>
      <c r="EJ358">
        <v>1</v>
      </c>
      <c r="EK358">
        <v>1380</v>
      </c>
      <c r="EL358" t="s">
        <v>618</v>
      </c>
      <c r="EM358" t="s">
        <v>619</v>
      </c>
      <c r="EO358" t="s">
        <v>3</v>
      </c>
      <c r="EQ358">
        <v>0</v>
      </c>
      <c r="ER358">
        <v>17999.07</v>
      </c>
      <c r="ES358">
        <v>17999.07</v>
      </c>
      <c r="ET358">
        <v>0</v>
      </c>
      <c r="EU358">
        <v>0</v>
      </c>
      <c r="EV358">
        <v>0</v>
      </c>
      <c r="EW358">
        <v>0</v>
      </c>
      <c r="EX358">
        <v>0</v>
      </c>
      <c r="FQ358">
        <v>0</v>
      </c>
      <c r="FR358">
        <f t="shared" si="455"/>
        <v>0</v>
      </c>
      <c r="FS358">
        <v>0</v>
      </c>
      <c r="FX358">
        <v>104</v>
      </c>
      <c r="FY358">
        <v>70</v>
      </c>
      <c r="GA358" t="s">
        <v>3</v>
      </c>
      <c r="GD358">
        <v>0</v>
      </c>
      <c r="GF358">
        <v>318845614</v>
      </c>
      <c r="GG358">
        <v>2</v>
      </c>
      <c r="GH358">
        <v>1</v>
      </c>
      <c r="GI358">
        <v>2</v>
      </c>
      <c r="GJ358">
        <v>0</v>
      </c>
      <c r="GK358">
        <f>ROUND(R358*(R12)/100,2)</f>
        <v>0</v>
      </c>
      <c r="GL358">
        <f t="shared" si="456"/>
        <v>0</v>
      </c>
      <c r="GM358">
        <f t="shared" si="457"/>
        <v>1301.76</v>
      </c>
      <c r="GN358">
        <f t="shared" si="458"/>
        <v>1301.76</v>
      </c>
      <c r="GO358">
        <f t="shared" si="459"/>
        <v>0</v>
      </c>
      <c r="GP358">
        <f t="shared" si="460"/>
        <v>0</v>
      </c>
      <c r="GR358">
        <v>0</v>
      </c>
      <c r="GS358">
        <v>0</v>
      </c>
      <c r="GT358">
        <v>0</v>
      </c>
      <c r="GU358" t="s">
        <v>3</v>
      </c>
      <c r="GV358">
        <f t="shared" si="461"/>
        <v>0</v>
      </c>
      <c r="GW358">
        <v>1</v>
      </c>
      <c r="GX358">
        <f t="shared" si="462"/>
        <v>0</v>
      </c>
      <c r="HA358">
        <v>0</v>
      </c>
      <c r="HB358">
        <v>0</v>
      </c>
      <c r="IK358">
        <v>0</v>
      </c>
    </row>
    <row r="359" spans="1:245" x14ac:dyDescent="0.2">
      <c r="A359">
        <v>18</v>
      </c>
      <c r="B359">
        <v>1</v>
      </c>
      <c r="E359" t="s">
        <v>631</v>
      </c>
      <c r="F359" t="s">
        <v>163</v>
      </c>
      <c r="G359" t="s">
        <v>164</v>
      </c>
      <c r="H359" t="s">
        <v>39</v>
      </c>
      <c r="I359">
        <f>I357*J359</f>
        <v>0.80752000000000002</v>
      </c>
      <c r="J359">
        <v>0.82400000000000007</v>
      </c>
      <c r="O359">
        <f t="shared" si="430"/>
        <v>11991</v>
      </c>
      <c r="P359">
        <f t="shared" si="431"/>
        <v>11991</v>
      </c>
      <c r="Q359">
        <f t="shared" si="432"/>
        <v>0</v>
      </c>
      <c r="R359">
        <f t="shared" si="433"/>
        <v>0</v>
      </c>
      <c r="S359">
        <f t="shared" si="434"/>
        <v>0</v>
      </c>
      <c r="T359">
        <f t="shared" si="435"/>
        <v>0</v>
      </c>
      <c r="U359">
        <f t="shared" si="436"/>
        <v>0</v>
      </c>
      <c r="V359">
        <f t="shared" si="437"/>
        <v>0</v>
      </c>
      <c r="W359">
        <f t="shared" si="438"/>
        <v>0</v>
      </c>
      <c r="X359">
        <f t="shared" si="439"/>
        <v>0</v>
      </c>
      <c r="Y359">
        <f t="shared" si="440"/>
        <v>0</v>
      </c>
      <c r="AA359">
        <v>42145827</v>
      </c>
      <c r="AB359">
        <f t="shared" si="441"/>
        <v>3374.81</v>
      </c>
      <c r="AC359">
        <f t="shared" si="463"/>
        <v>3374.81</v>
      </c>
      <c r="AD359">
        <f t="shared" si="466"/>
        <v>0</v>
      </c>
      <c r="AE359">
        <f t="shared" si="466"/>
        <v>0</v>
      </c>
      <c r="AF359">
        <f t="shared" si="466"/>
        <v>0</v>
      </c>
      <c r="AG359">
        <f t="shared" si="442"/>
        <v>0</v>
      </c>
      <c r="AH359">
        <f t="shared" si="467"/>
        <v>0</v>
      </c>
      <c r="AI359">
        <f t="shared" si="467"/>
        <v>0</v>
      </c>
      <c r="AJ359">
        <f t="shared" si="443"/>
        <v>0</v>
      </c>
      <c r="AK359">
        <v>3374.81</v>
      </c>
      <c r="AL359">
        <v>3374.81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1</v>
      </c>
      <c r="AW359">
        <v>1</v>
      </c>
      <c r="AZ359">
        <v>1</v>
      </c>
      <c r="BA359">
        <v>1</v>
      </c>
      <c r="BB359">
        <v>1</v>
      </c>
      <c r="BC359">
        <v>4.4000000000000004</v>
      </c>
      <c r="BD359" t="s">
        <v>3</v>
      </c>
      <c r="BE359" t="s">
        <v>3</v>
      </c>
      <c r="BF359" t="s">
        <v>3</v>
      </c>
      <c r="BG359" t="s">
        <v>3</v>
      </c>
      <c r="BH359">
        <v>3</v>
      </c>
      <c r="BI359">
        <v>1</v>
      </c>
      <c r="BJ359" t="s">
        <v>165</v>
      </c>
      <c r="BM359">
        <v>1380</v>
      </c>
      <c r="BN359">
        <v>7156650</v>
      </c>
      <c r="BO359" t="s">
        <v>163</v>
      </c>
      <c r="BP359">
        <v>1</v>
      </c>
      <c r="BQ359">
        <v>30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0</v>
      </c>
      <c r="CA359">
        <v>0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444"/>
        <v>11991</v>
      </c>
      <c r="CQ359">
        <f t="shared" si="445"/>
        <v>14849.164000000001</v>
      </c>
      <c r="CR359">
        <f t="shared" si="446"/>
        <v>0</v>
      </c>
      <c r="CS359">
        <f t="shared" si="447"/>
        <v>0</v>
      </c>
      <c r="CT359">
        <f t="shared" si="448"/>
        <v>0</v>
      </c>
      <c r="CU359">
        <f t="shared" si="449"/>
        <v>0</v>
      </c>
      <c r="CV359">
        <f t="shared" si="450"/>
        <v>0</v>
      </c>
      <c r="CW359">
        <f t="shared" si="451"/>
        <v>0</v>
      </c>
      <c r="CX359">
        <f t="shared" si="452"/>
        <v>0</v>
      </c>
      <c r="CY359">
        <f t="shared" si="453"/>
        <v>0</v>
      </c>
      <c r="CZ359">
        <f t="shared" si="454"/>
        <v>0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104</v>
      </c>
      <c r="DO359">
        <v>70</v>
      </c>
      <c r="DP359">
        <v>1.0249999999999999</v>
      </c>
      <c r="DQ359">
        <v>1</v>
      </c>
      <c r="DU359">
        <v>1009</v>
      </c>
      <c r="DV359" t="s">
        <v>39</v>
      </c>
      <c r="DW359" t="s">
        <v>39</v>
      </c>
      <c r="DX359">
        <v>1000</v>
      </c>
      <c r="EE359">
        <v>21988732</v>
      </c>
      <c r="EF359">
        <v>30</v>
      </c>
      <c r="EG359" t="s">
        <v>22</v>
      </c>
      <c r="EH359">
        <v>0</v>
      </c>
      <c r="EI359" t="s">
        <v>3</v>
      </c>
      <c r="EJ359">
        <v>1</v>
      </c>
      <c r="EK359">
        <v>1380</v>
      </c>
      <c r="EL359" t="s">
        <v>618</v>
      </c>
      <c r="EM359" t="s">
        <v>619</v>
      </c>
      <c r="EO359" t="s">
        <v>3</v>
      </c>
      <c r="EQ359">
        <v>0</v>
      </c>
      <c r="ER359">
        <v>3374.81</v>
      </c>
      <c r="ES359">
        <v>3374.81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455"/>
        <v>0</v>
      </c>
      <c r="FS359">
        <v>0</v>
      </c>
      <c r="FX359">
        <v>104</v>
      </c>
      <c r="FY359">
        <v>70</v>
      </c>
      <c r="GA359" t="s">
        <v>3</v>
      </c>
      <c r="GD359">
        <v>0</v>
      </c>
      <c r="GF359">
        <v>1724304728</v>
      </c>
      <c r="GG359">
        <v>2</v>
      </c>
      <c r="GH359">
        <v>1</v>
      </c>
      <c r="GI359">
        <v>2</v>
      </c>
      <c r="GJ359">
        <v>0</v>
      </c>
      <c r="GK359">
        <f>ROUND(R359*(R12)/100,2)</f>
        <v>0</v>
      </c>
      <c r="GL359">
        <f t="shared" si="456"/>
        <v>0</v>
      </c>
      <c r="GM359">
        <f t="shared" si="457"/>
        <v>11991</v>
      </c>
      <c r="GN359">
        <f t="shared" si="458"/>
        <v>11991</v>
      </c>
      <c r="GO359">
        <f t="shared" si="459"/>
        <v>0</v>
      </c>
      <c r="GP359">
        <f t="shared" si="460"/>
        <v>0</v>
      </c>
      <c r="GR359">
        <v>0</v>
      </c>
      <c r="GS359">
        <v>0</v>
      </c>
      <c r="GT359">
        <v>0</v>
      </c>
      <c r="GU359" t="s">
        <v>3</v>
      </c>
      <c r="GV359">
        <f t="shared" si="461"/>
        <v>0</v>
      </c>
      <c r="GW359">
        <v>1</v>
      </c>
      <c r="GX359">
        <f t="shared" si="462"/>
        <v>0</v>
      </c>
      <c r="HA359">
        <v>0</v>
      </c>
      <c r="HB359">
        <v>0</v>
      </c>
      <c r="IK359">
        <v>0</v>
      </c>
    </row>
    <row r="360" spans="1:245" x14ac:dyDescent="0.2">
      <c r="A360">
        <v>18</v>
      </c>
      <c r="B360">
        <v>1</v>
      </c>
      <c r="E360" t="s">
        <v>632</v>
      </c>
      <c r="F360" t="s">
        <v>623</v>
      </c>
      <c r="G360" t="s">
        <v>624</v>
      </c>
      <c r="H360" t="s">
        <v>28</v>
      </c>
      <c r="I360">
        <f>I357*J360</f>
        <v>109.76</v>
      </c>
      <c r="J360">
        <v>112.00000000000001</v>
      </c>
      <c r="O360">
        <f t="shared" si="430"/>
        <v>85044.27</v>
      </c>
      <c r="P360">
        <f t="shared" si="431"/>
        <v>85044.27</v>
      </c>
      <c r="Q360">
        <f t="shared" si="432"/>
        <v>0</v>
      </c>
      <c r="R360">
        <f t="shared" si="433"/>
        <v>0</v>
      </c>
      <c r="S360">
        <f t="shared" si="434"/>
        <v>0</v>
      </c>
      <c r="T360">
        <f t="shared" si="435"/>
        <v>0</v>
      </c>
      <c r="U360">
        <f t="shared" si="436"/>
        <v>0</v>
      </c>
      <c r="V360">
        <f t="shared" si="437"/>
        <v>0</v>
      </c>
      <c r="W360">
        <f t="shared" si="438"/>
        <v>0</v>
      </c>
      <c r="X360">
        <f t="shared" si="439"/>
        <v>0</v>
      </c>
      <c r="Y360">
        <f t="shared" si="440"/>
        <v>0</v>
      </c>
      <c r="AA360">
        <v>42145827</v>
      </c>
      <c r="AB360">
        <f t="shared" si="441"/>
        <v>227.22</v>
      </c>
      <c r="AC360">
        <f t="shared" si="463"/>
        <v>227.22</v>
      </c>
      <c r="AD360">
        <f t="shared" si="466"/>
        <v>0</v>
      </c>
      <c r="AE360">
        <f t="shared" si="466"/>
        <v>0</v>
      </c>
      <c r="AF360">
        <f t="shared" si="466"/>
        <v>0</v>
      </c>
      <c r="AG360">
        <f t="shared" si="442"/>
        <v>0</v>
      </c>
      <c r="AH360">
        <f t="shared" si="467"/>
        <v>0</v>
      </c>
      <c r="AI360">
        <f t="shared" si="467"/>
        <v>0</v>
      </c>
      <c r="AJ360">
        <f t="shared" si="443"/>
        <v>0</v>
      </c>
      <c r="AK360">
        <v>227.22</v>
      </c>
      <c r="AL360">
        <v>227.22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1</v>
      </c>
      <c r="AW360">
        <v>1</v>
      </c>
      <c r="AZ360">
        <v>1</v>
      </c>
      <c r="BA360">
        <v>1</v>
      </c>
      <c r="BB360">
        <v>1</v>
      </c>
      <c r="BC360">
        <v>3.41</v>
      </c>
      <c r="BD360" t="s">
        <v>3</v>
      </c>
      <c r="BE360" t="s">
        <v>3</v>
      </c>
      <c r="BF360" t="s">
        <v>3</v>
      </c>
      <c r="BG360" t="s">
        <v>3</v>
      </c>
      <c r="BH360">
        <v>3</v>
      </c>
      <c r="BI360">
        <v>1</v>
      </c>
      <c r="BJ360" t="s">
        <v>625</v>
      </c>
      <c r="BM360">
        <v>1380</v>
      </c>
      <c r="BN360">
        <v>7156650</v>
      </c>
      <c r="BO360" t="s">
        <v>623</v>
      </c>
      <c r="BP360">
        <v>1</v>
      </c>
      <c r="BQ360">
        <v>30</v>
      </c>
      <c r="BR360">
        <v>0</v>
      </c>
      <c r="BS360">
        <v>1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3</v>
      </c>
      <c r="BZ360">
        <v>0</v>
      </c>
      <c r="CA360">
        <v>0</v>
      </c>
      <c r="CF360">
        <v>0</v>
      </c>
      <c r="CG360">
        <v>0</v>
      </c>
      <c r="CM360">
        <v>0</v>
      </c>
      <c r="CN360" t="s">
        <v>3</v>
      </c>
      <c r="CO360">
        <v>0</v>
      </c>
      <c r="CP360">
        <f t="shared" si="444"/>
        <v>85044.27</v>
      </c>
      <c r="CQ360">
        <f t="shared" si="445"/>
        <v>774.8202</v>
      </c>
      <c r="CR360">
        <f t="shared" si="446"/>
        <v>0</v>
      </c>
      <c r="CS360">
        <f t="shared" si="447"/>
        <v>0</v>
      </c>
      <c r="CT360">
        <f t="shared" si="448"/>
        <v>0</v>
      </c>
      <c r="CU360">
        <f t="shared" si="449"/>
        <v>0</v>
      </c>
      <c r="CV360">
        <f t="shared" si="450"/>
        <v>0</v>
      </c>
      <c r="CW360">
        <f t="shared" si="451"/>
        <v>0</v>
      </c>
      <c r="CX360">
        <f t="shared" si="452"/>
        <v>0</v>
      </c>
      <c r="CY360">
        <f t="shared" si="453"/>
        <v>0</v>
      </c>
      <c r="CZ360">
        <f t="shared" si="454"/>
        <v>0</v>
      </c>
      <c r="DC360" t="s">
        <v>3</v>
      </c>
      <c r="DD360" t="s">
        <v>3</v>
      </c>
      <c r="DE360" t="s">
        <v>3</v>
      </c>
      <c r="DF360" t="s">
        <v>3</v>
      </c>
      <c r="DG360" t="s">
        <v>3</v>
      </c>
      <c r="DH360" t="s">
        <v>3</v>
      </c>
      <c r="DI360" t="s">
        <v>3</v>
      </c>
      <c r="DJ360" t="s">
        <v>3</v>
      </c>
      <c r="DK360" t="s">
        <v>3</v>
      </c>
      <c r="DL360" t="s">
        <v>3</v>
      </c>
      <c r="DM360" t="s">
        <v>3</v>
      </c>
      <c r="DN360">
        <v>104</v>
      </c>
      <c r="DO360">
        <v>70</v>
      </c>
      <c r="DP360">
        <v>1.0249999999999999</v>
      </c>
      <c r="DQ360">
        <v>1</v>
      </c>
      <c r="DU360">
        <v>1005</v>
      </c>
      <c r="DV360" t="s">
        <v>28</v>
      </c>
      <c r="DW360" t="s">
        <v>28</v>
      </c>
      <c r="DX360">
        <v>1</v>
      </c>
      <c r="EE360">
        <v>21988732</v>
      </c>
      <c r="EF360">
        <v>30</v>
      </c>
      <c r="EG360" t="s">
        <v>22</v>
      </c>
      <c r="EH360">
        <v>0</v>
      </c>
      <c r="EI360" t="s">
        <v>3</v>
      </c>
      <c r="EJ360">
        <v>1</v>
      </c>
      <c r="EK360">
        <v>1380</v>
      </c>
      <c r="EL360" t="s">
        <v>618</v>
      </c>
      <c r="EM360" t="s">
        <v>619</v>
      </c>
      <c r="EO360" t="s">
        <v>3</v>
      </c>
      <c r="EQ360">
        <v>0</v>
      </c>
      <c r="ER360">
        <v>227.22</v>
      </c>
      <c r="ES360">
        <v>227.22</v>
      </c>
      <c r="ET360">
        <v>0</v>
      </c>
      <c r="EU360">
        <v>0</v>
      </c>
      <c r="EV360">
        <v>0</v>
      </c>
      <c r="EW360">
        <v>0</v>
      </c>
      <c r="EX360">
        <v>0</v>
      </c>
      <c r="FQ360">
        <v>0</v>
      </c>
      <c r="FR360">
        <f t="shared" si="455"/>
        <v>0</v>
      </c>
      <c r="FS360">
        <v>0</v>
      </c>
      <c r="FX360">
        <v>104</v>
      </c>
      <c r="FY360">
        <v>70</v>
      </c>
      <c r="GA360" t="s">
        <v>3</v>
      </c>
      <c r="GD360">
        <v>0</v>
      </c>
      <c r="GF360">
        <v>-113972751</v>
      </c>
      <c r="GG360">
        <v>2</v>
      </c>
      <c r="GH360">
        <v>1</v>
      </c>
      <c r="GI360">
        <v>2</v>
      </c>
      <c r="GJ360">
        <v>0</v>
      </c>
      <c r="GK360">
        <f>ROUND(R360*(R12)/100,2)</f>
        <v>0</v>
      </c>
      <c r="GL360">
        <f t="shared" si="456"/>
        <v>0</v>
      </c>
      <c r="GM360">
        <f t="shared" si="457"/>
        <v>85044.27</v>
      </c>
      <c r="GN360">
        <f t="shared" si="458"/>
        <v>85044.27</v>
      </c>
      <c r="GO360">
        <f t="shared" si="459"/>
        <v>0</v>
      </c>
      <c r="GP360">
        <f t="shared" si="460"/>
        <v>0</v>
      </c>
      <c r="GR360">
        <v>0</v>
      </c>
      <c r="GS360">
        <v>0</v>
      </c>
      <c r="GT360">
        <v>0</v>
      </c>
      <c r="GU360" t="s">
        <v>3</v>
      </c>
      <c r="GV360">
        <f t="shared" si="461"/>
        <v>0</v>
      </c>
      <c r="GW360">
        <v>1</v>
      </c>
      <c r="GX360">
        <f t="shared" si="462"/>
        <v>0</v>
      </c>
      <c r="HA360">
        <v>0</v>
      </c>
      <c r="HB360">
        <v>0</v>
      </c>
      <c r="IK360">
        <v>0</v>
      </c>
    </row>
    <row r="361" spans="1:245" x14ac:dyDescent="0.2">
      <c r="A361">
        <v>17</v>
      </c>
      <c r="B361">
        <v>1</v>
      </c>
      <c r="E361" t="s">
        <v>633</v>
      </c>
      <c r="F361" t="s">
        <v>634</v>
      </c>
      <c r="G361" t="s">
        <v>635</v>
      </c>
      <c r="H361" t="s">
        <v>636</v>
      </c>
      <c r="I361">
        <v>18.670000000000002</v>
      </c>
      <c r="J361">
        <v>0</v>
      </c>
      <c r="O361">
        <f t="shared" si="430"/>
        <v>26409.06</v>
      </c>
      <c r="P361">
        <f t="shared" si="431"/>
        <v>190.43</v>
      </c>
      <c r="Q361">
        <f t="shared" si="432"/>
        <v>0</v>
      </c>
      <c r="R361">
        <f t="shared" si="433"/>
        <v>0</v>
      </c>
      <c r="S361">
        <f t="shared" si="434"/>
        <v>26218.63</v>
      </c>
      <c r="T361">
        <f t="shared" si="435"/>
        <v>0</v>
      </c>
      <c r="U361">
        <f t="shared" si="436"/>
        <v>121.737735</v>
      </c>
      <c r="V361">
        <f t="shared" si="437"/>
        <v>0</v>
      </c>
      <c r="W361">
        <f t="shared" si="438"/>
        <v>0</v>
      </c>
      <c r="X361">
        <f t="shared" si="439"/>
        <v>20188.349999999999</v>
      </c>
      <c r="Y361">
        <f t="shared" si="440"/>
        <v>11536.2</v>
      </c>
      <c r="AA361">
        <v>42145827</v>
      </c>
      <c r="AB361">
        <f t="shared" si="441"/>
        <v>78.704499999999996</v>
      </c>
      <c r="AC361">
        <f t="shared" si="463"/>
        <v>3</v>
      </c>
      <c r="AD361">
        <f>ROUND(((ET361*1.25)),6)</f>
        <v>0</v>
      </c>
      <c r="AE361">
        <f>ROUND(((EU361*1.25)),6)</f>
        <v>0</v>
      </c>
      <c r="AF361">
        <f>ROUND(((EV361*1.15)),6)</f>
        <v>75.704499999999996</v>
      </c>
      <c r="AG361">
        <f t="shared" si="442"/>
        <v>0</v>
      </c>
      <c r="AH361">
        <f>((EW361*1.15))</f>
        <v>6.5204999999999993</v>
      </c>
      <c r="AI361">
        <f>((EX361*1.25))</f>
        <v>0</v>
      </c>
      <c r="AJ361">
        <f t="shared" si="443"/>
        <v>0</v>
      </c>
      <c r="AK361">
        <v>68.83</v>
      </c>
      <c r="AL361">
        <v>3</v>
      </c>
      <c r="AM361">
        <v>0</v>
      </c>
      <c r="AN361">
        <v>0</v>
      </c>
      <c r="AO361">
        <v>65.83</v>
      </c>
      <c r="AP361">
        <v>0</v>
      </c>
      <c r="AQ361">
        <v>5.67</v>
      </c>
      <c r="AR361">
        <v>0</v>
      </c>
      <c r="AS361">
        <v>0</v>
      </c>
      <c r="AT361">
        <v>77</v>
      </c>
      <c r="AU361">
        <v>44</v>
      </c>
      <c r="AV361">
        <v>1</v>
      </c>
      <c r="AW361">
        <v>1</v>
      </c>
      <c r="AZ361">
        <v>1</v>
      </c>
      <c r="BA361">
        <v>18.55</v>
      </c>
      <c r="BB361">
        <v>1</v>
      </c>
      <c r="BC361">
        <v>3.4</v>
      </c>
      <c r="BD361" t="s">
        <v>3</v>
      </c>
      <c r="BE361" t="s">
        <v>3</v>
      </c>
      <c r="BF361" t="s">
        <v>3</v>
      </c>
      <c r="BG361" t="s">
        <v>3</v>
      </c>
      <c r="BH361">
        <v>0</v>
      </c>
      <c r="BI361">
        <v>1</v>
      </c>
      <c r="BJ361" t="s">
        <v>637</v>
      </c>
      <c r="BM361">
        <v>66</v>
      </c>
      <c r="BN361">
        <v>7156650</v>
      </c>
      <c r="BO361" t="s">
        <v>634</v>
      </c>
      <c r="BP361">
        <v>1</v>
      </c>
      <c r="BQ361">
        <v>30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3</v>
      </c>
      <c r="BZ361">
        <v>77</v>
      </c>
      <c r="CA361">
        <v>44</v>
      </c>
      <c r="CF361">
        <v>0</v>
      </c>
      <c r="CG361">
        <v>0</v>
      </c>
      <c r="CM361">
        <v>0</v>
      </c>
      <c r="CN361" t="s">
        <v>3</v>
      </c>
      <c r="CO361">
        <v>0</v>
      </c>
      <c r="CP361">
        <f t="shared" si="444"/>
        <v>26409.06</v>
      </c>
      <c r="CQ361">
        <f t="shared" si="445"/>
        <v>10.199999999999999</v>
      </c>
      <c r="CR361">
        <f t="shared" si="446"/>
        <v>0</v>
      </c>
      <c r="CS361">
        <f t="shared" si="447"/>
        <v>0</v>
      </c>
      <c r="CT361">
        <f t="shared" si="448"/>
        <v>1404.318475</v>
      </c>
      <c r="CU361">
        <f t="shared" si="449"/>
        <v>0</v>
      </c>
      <c r="CV361">
        <f t="shared" si="450"/>
        <v>6.5204999999999993</v>
      </c>
      <c r="CW361">
        <f t="shared" si="451"/>
        <v>0</v>
      </c>
      <c r="CX361">
        <f t="shared" si="452"/>
        <v>0</v>
      </c>
      <c r="CY361">
        <f t="shared" si="453"/>
        <v>20188.345100000002</v>
      </c>
      <c r="CZ361">
        <f t="shared" si="454"/>
        <v>11536.197200000001</v>
      </c>
      <c r="DC361" t="s">
        <v>3</v>
      </c>
      <c r="DD361" t="s">
        <v>3</v>
      </c>
      <c r="DE361" t="s">
        <v>11</v>
      </c>
      <c r="DF361" t="s">
        <v>11</v>
      </c>
      <c r="DG361" t="s">
        <v>12</v>
      </c>
      <c r="DH361" t="s">
        <v>3</v>
      </c>
      <c r="DI361" t="s">
        <v>12</v>
      </c>
      <c r="DJ361" t="s">
        <v>11</v>
      </c>
      <c r="DK361" t="s">
        <v>3</v>
      </c>
      <c r="DL361" t="s">
        <v>3</v>
      </c>
      <c r="DM361" t="s">
        <v>3</v>
      </c>
      <c r="DN361">
        <v>91</v>
      </c>
      <c r="DO361">
        <v>70</v>
      </c>
      <c r="DP361">
        <v>1.0669999999999999</v>
      </c>
      <c r="DQ361">
        <v>1.0249999999999999</v>
      </c>
      <c r="DU361">
        <v>1013</v>
      </c>
      <c r="DV361" t="s">
        <v>636</v>
      </c>
      <c r="DW361" t="s">
        <v>636</v>
      </c>
      <c r="DX361">
        <v>1</v>
      </c>
      <c r="EE361">
        <v>21987418</v>
      </c>
      <c r="EF361">
        <v>30</v>
      </c>
      <c r="EG361" t="s">
        <v>22</v>
      </c>
      <c r="EH361">
        <v>0</v>
      </c>
      <c r="EI361" t="s">
        <v>3</v>
      </c>
      <c r="EJ361">
        <v>1</v>
      </c>
      <c r="EK361">
        <v>66</v>
      </c>
      <c r="EL361" t="s">
        <v>638</v>
      </c>
      <c r="EM361" t="s">
        <v>639</v>
      </c>
      <c r="EO361" t="s">
        <v>3</v>
      </c>
      <c r="EQ361">
        <v>131072</v>
      </c>
      <c r="ER361">
        <v>68.83</v>
      </c>
      <c r="ES361">
        <v>3</v>
      </c>
      <c r="ET361">
        <v>0</v>
      </c>
      <c r="EU361">
        <v>0</v>
      </c>
      <c r="EV361">
        <v>65.83</v>
      </c>
      <c r="EW361">
        <v>5.67</v>
      </c>
      <c r="EX361">
        <v>0</v>
      </c>
      <c r="EY361">
        <v>0</v>
      </c>
      <c r="FQ361">
        <v>0</v>
      </c>
      <c r="FR361">
        <f t="shared" si="455"/>
        <v>0</v>
      </c>
      <c r="FS361">
        <v>0</v>
      </c>
      <c r="FX361">
        <v>91</v>
      </c>
      <c r="FY361">
        <v>70</v>
      </c>
      <c r="GA361" t="s">
        <v>3</v>
      </c>
      <c r="GD361">
        <v>0</v>
      </c>
      <c r="GF361">
        <v>-114301417</v>
      </c>
      <c r="GG361">
        <v>2</v>
      </c>
      <c r="GH361">
        <v>1</v>
      </c>
      <c r="GI361">
        <v>2</v>
      </c>
      <c r="GJ361">
        <v>0</v>
      </c>
      <c r="GK361">
        <f>ROUND(R361*(R12)/100,2)</f>
        <v>0</v>
      </c>
      <c r="GL361">
        <f t="shared" si="456"/>
        <v>0</v>
      </c>
      <c r="GM361">
        <f t="shared" si="457"/>
        <v>58133.61</v>
      </c>
      <c r="GN361">
        <f t="shared" si="458"/>
        <v>58133.61</v>
      </c>
      <c r="GO361">
        <f t="shared" si="459"/>
        <v>0</v>
      </c>
      <c r="GP361">
        <f t="shared" si="460"/>
        <v>0</v>
      </c>
      <c r="GR361">
        <v>0</v>
      </c>
      <c r="GS361">
        <v>0</v>
      </c>
      <c r="GT361">
        <v>0</v>
      </c>
      <c r="GU361" t="s">
        <v>3</v>
      </c>
      <c r="GV361">
        <f t="shared" si="461"/>
        <v>0</v>
      </c>
      <c r="GW361">
        <v>1</v>
      </c>
      <c r="GX361">
        <f t="shared" si="462"/>
        <v>0</v>
      </c>
      <c r="HA361">
        <v>0</v>
      </c>
      <c r="HB361">
        <v>0</v>
      </c>
      <c r="IK361">
        <v>0</v>
      </c>
    </row>
    <row r="362" spans="1:245" x14ac:dyDescent="0.2">
      <c r="A362">
        <v>18</v>
      </c>
      <c r="B362">
        <v>1</v>
      </c>
      <c r="E362" t="s">
        <v>640</v>
      </c>
      <c r="F362" t="s">
        <v>471</v>
      </c>
      <c r="G362" t="s">
        <v>472</v>
      </c>
      <c r="H362" t="s">
        <v>473</v>
      </c>
      <c r="I362">
        <f>I361*J362</f>
        <v>6.9078999999999997</v>
      </c>
      <c r="J362">
        <v>0.36999999999999994</v>
      </c>
      <c r="O362">
        <f t="shared" si="430"/>
        <v>49569.08</v>
      </c>
      <c r="P362">
        <f t="shared" si="431"/>
        <v>49569.08</v>
      </c>
      <c r="Q362">
        <f t="shared" si="432"/>
        <v>0</v>
      </c>
      <c r="R362">
        <f t="shared" si="433"/>
        <v>0</v>
      </c>
      <c r="S362">
        <f t="shared" si="434"/>
        <v>0</v>
      </c>
      <c r="T362">
        <f t="shared" si="435"/>
        <v>0</v>
      </c>
      <c r="U362">
        <f t="shared" si="436"/>
        <v>0</v>
      </c>
      <c r="V362">
        <f t="shared" si="437"/>
        <v>0</v>
      </c>
      <c r="W362">
        <f t="shared" si="438"/>
        <v>0</v>
      </c>
      <c r="X362">
        <f t="shared" si="439"/>
        <v>0</v>
      </c>
      <c r="Y362">
        <f t="shared" si="440"/>
        <v>0</v>
      </c>
      <c r="AA362">
        <v>42145827</v>
      </c>
      <c r="AB362">
        <f t="shared" si="441"/>
        <v>991.12</v>
      </c>
      <c r="AC362">
        <f t="shared" si="463"/>
        <v>991.12</v>
      </c>
      <c r="AD362">
        <f t="shared" ref="AD362:AF363" si="468">ROUND((ET362),6)</f>
        <v>0</v>
      </c>
      <c r="AE362">
        <f t="shared" si="468"/>
        <v>0</v>
      </c>
      <c r="AF362">
        <f t="shared" si="468"/>
        <v>0</v>
      </c>
      <c r="AG362">
        <f t="shared" si="442"/>
        <v>0</v>
      </c>
      <c r="AH362">
        <f>(EW362)</f>
        <v>0</v>
      </c>
      <c r="AI362">
        <f>(EX362)</f>
        <v>0</v>
      </c>
      <c r="AJ362">
        <f t="shared" si="443"/>
        <v>0</v>
      </c>
      <c r="AK362">
        <v>991.12</v>
      </c>
      <c r="AL362">
        <v>991.12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1</v>
      </c>
      <c r="AW362">
        <v>1</v>
      </c>
      <c r="AZ362">
        <v>1</v>
      </c>
      <c r="BA362">
        <v>1</v>
      </c>
      <c r="BB362">
        <v>1</v>
      </c>
      <c r="BC362">
        <v>7.24</v>
      </c>
      <c r="BD362" t="s">
        <v>3</v>
      </c>
      <c r="BE362" t="s">
        <v>3</v>
      </c>
      <c r="BF362" t="s">
        <v>3</v>
      </c>
      <c r="BG362" t="s">
        <v>3</v>
      </c>
      <c r="BH362">
        <v>3</v>
      </c>
      <c r="BI362">
        <v>1</v>
      </c>
      <c r="BJ362" t="s">
        <v>474</v>
      </c>
      <c r="BM362">
        <v>66</v>
      </c>
      <c r="BN362">
        <v>7156650</v>
      </c>
      <c r="BO362" t="s">
        <v>471</v>
      </c>
      <c r="BP362">
        <v>1</v>
      </c>
      <c r="BQ362">
        <v>30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3</v>
      </c>
      <c r="BZ362">
        <v>0</v>
      </c>
      <c r="CA362">
        <v>0</v>
      </c>
      <c r="CF362">
        <v>0</v>
      </c>
      <c r="CG362">
        <v>0</v>
      </c>
      <c r="CM362">
        <v>0</v>
      </c>
      <c r="CN362" t="s">
        <v>3</v>
      </c>
      <c r="CO362">
        <v>0</v>
      </c>
      <c r="CP362">
        <f t="shared" si="444"/>
        <v>49569.08</v>
      </c>
      <c r="CQ362">
        <f t="shared" si="445"/>
        <v>7175.7088000000003</v>
      </c>
      <c r="CR362">
        <f t="shared" si="446"/>
        <v>0</v>
      </c>
      <c r="CS362">
        <f t="shared" si="447"/>
        <v>0</v>
      </c>
      <c r="CT362">
        <f t="shared" si="448"/>
        <v>0</v>
      </c>
      <c r="CU362">
        <f t="shared" si="449"/>
        <v>0</v>
      </c>
      <c r="CV362">
        <f t="shared" si="450"/>
        <v>0</v>
      </c>
      <c r="CW362">
        <f t="shared" si="451"/>
        <v>0</v>
      </c>
      <c r="CX362">
        <f t="shared" si="452"/>
        <v>0</v>
      </c>
      <c r="CY362">
        <f t="shared" si="453"/>
        <v>0</v>
      </c>
      <c r="CZ362">
        <f t="shared" si="454"/>
        <v>0</v>
      </c>
      <c r="DC362" t="s">
        <v>3</v>
      </c>
      <c r="DD362" t="s">
        <v>3</v>
      </c>
      <c r="DE362" t="s">
        <v>3</v>
      </c>
      <c r="DF362" t="s">
        <v>3</v>
      </c>
      <c r="DG362" t="s">
        <v>3</v>
      </c>
      <c r="DH362" t="s">
        <v>3</v>
      </c>
      <c r="DI362" t="s">
        <v>3</v>
      </c>
      <c r="DJ362" t="s">
        <v>3</v>
      </c>
      <c r="DK362" t="s">
        <v>3</v>
      </c>
      <c r="DL362" t="s">
        <v>3</v>
      </c>
      <c r="DM362" t="s">
        <v>3</v>
      </c>
      <c r="DN362">
        <v>91</v>
      </c>
      <c r="DO362">
        <v>70</v>
      </c>
      <c r="DP362">
        <v>1.0669999999999999</v>
      </c>
      <c r="DQ362">
        <v>1.0249999999999999</v>
      </c>
      <c r="DU362">
        <v>1010</v>
      </c>
      <c r="DV362" t="s">
        <v>473</v>
      </c>
      <c r="DW362" t="s">
        <v>473</v>
      </c>
      <c r="DX362">
        <v>1000</v>
      </c>
      <c r="EE362">
        <v>21987418</v>
      </c>
      <c r="EF362">
        <v>30</v>
      </c>
      <c r="EG362" t="s">
        <v>22</v>
      </c>
      <c r="EH362">
        <v>0</v>
      </c>
      <c r="EI362" t="s">
        <v>3</v>
      </c>
      <c r="EJ362">
        <v>1</v>
      </c>
      <c r="EK362">
        <v>66</v>
      </c>
      <c r="EL362" t="s">
        <v>638</v>
      </c>
      <c r="EM362" t="s">
        <v>639</v>
      </c>
      <c r="EO362" t="s">
        <v>3</v>
      </c>
      <c r="EQ362">
        <v>0</v>
      </c>
      <c r="ER362">
        <v>991.12</v>
      </c>
      <c r="ES362">
        <v>991.12</v>
      </c>
      <c r="ET362">
        <v>0</v>
      </c>
      <c r="EU362">
        <v>0</v>
      </c>
      <c r="EV362">
        <v>0</v>
      </c>
      <c r="EW362">
        <v>0</v>
      </c>
      <c r="EX362">
        <v>0</v>
      </c>
      <c r="FQ362">
        <v>0</v>
      </c>
      <c r="FR362">
        <f t="shared" si="455"/>
        <v>0</v>
      </c>
      <c r="FS362">
        <v>0</v>
      </c>
      <c r="FX362">
        <v>91</v>
      </c>
      <c r="FY362">
        <v>70</v>
      </c>
      <c r="GA362" t="s">
        <v>3</v>
      </c>
      <c r="GD362">
        <v>0</v>
      </c>
      <c r="GF362">
        <v>1874931014</v>
      </c>
      <c r="GG362">
        <v>2</v>
      </c>
      <c r="GH362">
        <v>1</v>
      </c>
      <c r="GI362">
        <v>2</v>
      </c>
      <c r="GJ362">
        <v>0</v>
      </c>
      <c r="GK362">
        <f>ROUND(R362*(R12)/100,2)</f>
        <v>0</v>
      </c>
      <c r="GL362">
        <f t="shared" si="456"/>
        <v>0</v>
      </c>
      <c r="GM362">
        <f t="shared" si="457"/>
        <v>49569.08</v>
      </c>
      <c r="GN362">
        <f t="shared" si="458"/>
        <v>49569.08</v>
      </c>
      <c r="GO362">
        <f t="shared" si="459"/>
        <v>0</v>
      </c>
      <c r="GP362">
        <f t="shared" si="460"/>
        <v>0</v>
      </c>
      <c r="GR362">
        <v>0</v>
      </c>
      <c r="GS362">
        <v>0</v>
      </c>
      <c r="GT362">
        <v>0</v>
      </c>
      <c r="GU362" t="s">
        <v>3</v>
      </c>
      <c r="GV362">
        <f t="shared" si="461"/>
        <v>0</v>
      </c>
      <c r="GW362">
        <v>1</v>
      </c>
      <c r="GX362">
        <f t="shared" si="462"/>
        <v>0</v>
      </c>
      <c r="HA362">
        <v>0</v>
      </c>
      <c r="HB362">
        <v>0</v>
      </c>
      <c r="IK362">
        <v>0</v>
      </c>
    </row>
    <row r="363" spans="1:245" x14ac:dyDescent="0.2">
      <c r="A363">
        <v>18</v>
      </c>
      <c r="B363">
        <v>1</v>
      </c>
      <c r="E363" t="s">
        <v>641</v>
      </c>
      <c r="F363" t="s">
        <v>476</v>
      </c>
      <c r="G363" t="s">
        <v>477</v>
      </c>
      <c r="H363" t="s">
        <v>123</v>
      </c>
      <c r="I363">
        <f>I361*J363</f>
        <v>3.9207000000000001</v>
      </c>
      <c r="J363">
        <v>0.21</v>
      </c>
      <c r="O363">
        <f t="shared" si="430"/>
        <v>12256.77</v>
      </c>
      <c r="P363">
        <f t="shared" si="431"/>
        <v>12256.77</v>
      </c>
      <c r="Q363">
        <f t="shared" si="432"/>
        <v>0</v>
      </c>
      <c r="R363">
        <f t="shared" si="433"/>
        <v>0</v>
      </c>
      <c r="S363">
        <f t="shared" si="434"/>
        <v>0</v>
      </c>
      <c r="T363">
        <f t="shared" si="435"/>
        <v>0</v>
      </c>
      <c r="U363">
        <f t="shared" si="436"/>
        <v>0</v>
      </c>
      <c r="V363">
        <f t="shared" si="437"/>
        <v>0</v>
      </c>
      <c r="W363">
        <f t="shared" si="438"/>
        <v>0</v>
      </c>
      <c r="X363">
        <f t="shared" si="439"/>
        <v>0</v>
      </c>
      <c r="Y363">
        <f t="shared" si="440"/>
        <v>0</v>
      </c>
      <c r="AA363">
        <v>42145827</v>
      </c>
      <c r="AB363">
        <f t="shared" si="441"/>
        <v>481.69</v>
      </c>
      <c r="AC363">
        <f t="shared" si="463"/>
        <v>481.69</v>
      </c>
      <c r="AD363">
        <f t="shared" si="468"/>
        <v>0</v>
      </c>
      <c r="AE363">
        <f t="shared" si="468"/>
        <v>0</v>
      </c>
      <c r="AF363">
        <f t="shared" si="468"/>
        <v>0</v>
      </c>
      <c r="AG363">
        <f t="shared" si="442"/>
        <v>0</v>
      </c>
      <c r="AH363">
        <f>(EW363)</f>
        <v>0</v>
      </c>
      <c r="AI363">
        <f>(EX363)</f>
        <v>0</v>
      </c>
      <c r="AJ363">
        <f t="shared" si="443"/>
        <v>0</v>
      </c>
      <c r="AK363">
        <v>481.69</v>
      </c>
      <c r="AL363">
        <v>481.69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1</v>
      </c>
      <c r="AW363">
        <v>1</v>
      </c>
      <c r="AZ363">
        <v>1</v>
      </c>
      <c r="BA363">
        <v>1</v>
      </c>
      <c r="BB363">
        <v>1</v>
      </c>
      <c r="BC363">
        <v>6.49</v>
      </c>
      <c r="BD363" t="s">
        <v>3</v>
      </c>
      <c r="BE363" t="s">
        <v>3</v>
      </c>
      <c r="BF363" t="s">
        <v>3</v>
      </c>
      <c r="BG363" t="s">
        <v>3</v>
      </c>
      <c r="BH363">
        <v>3</v>
      </c>
      <c r="BI363">
        <v>1</v>
      </c>
      <c r="BJ363" t="s">
        <v>478</v>
      </c>
      <c r="BM363">
        <v>66</v>
      </c>
      <c r="BN363">
        <v>7156650</v>
      </c>
      <c r="BO363" t="s">
        <v>476</v>
      </c>
      <c r="BP363">
        <v>1</v>
      </c>
      <c r="BQ363">
        <v>30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3</v>
      </c>
      <c r="BZ363">
        <v>0</v>
      </c>
      <c r="CA363">
        <v>0</v>
      </c>
      <c r="CF363">
        <v>0</v>
      </c>
      <c r="CG363">
        <v>0</v>
      </c>
      <c r="CM363">
        <v>0</v>
      </c>
      <c r="CN363" t="s">
        <v>3</v>
      </c>
      <c r="CO363">
        <v>0</v>
      </c>
      <c r="CP363">
        <f t="shared" si="444"/>
        <v>12256.77</v>
      </c>
      <c r="CQ363">
        <f t="shared" si="445"/>
        <v>3126.1680999999999</v>
      </c>
      <c r="CR363">
        <f t="shared" si="446"/>
        <v>0</v>
      </c>
      <c r="CS363">
        <f t="shared" si="447"/>
        <v>0</v>
      </c>
      <c r="CT363">
        <f t="shared" si="448"/>
        <v>0</v>
      </c>
      <c r="CU363">
        <f t="shared" si="449"/>
        <v>0</v>
      </c>
      <c r="CV363">
        <f t="shared" si="450"/>
        <v>0</v>
      </c>
      <c r="CW363">
        <f t="shared" si="451"/>
        <v>0</v>
      </c>
      <c r="CX363">
        <f t="shared" si="452"/>
        <v>0</v>
      </c>
      <c r="CY363">
        <f t="shared" si="453"/>
        <v>0</v>
      </c>
      <c r="CZ363">
        <f t="shared" si="454"/>
        <v>0</v>
      </c>
      <c r="DC363" t="s">
        <v>3</v>
      </c>
      <c r="DD363" t="s">
        <v>3</v>
      </c>
      <c r="DE363" t="s">
        <v>3</v>
      </c>
      <c r="DF363" t="s">
        <v>3</v>
      </c>
      <c r="DG363" t="s">
        <v>3</v>
      </c>
      <c r="DH363" t="s">
        <v>3</v>
      </c>
      <c r="DI363" t="s">
        <v>3</v>
      </c>
      <c r="DJ363" t="s">
        <v>3</v>
      </c>
      <c r="DK363" t="s">
        <v>3</v>
      </c>
      <c r="DL363" t="s">
        <v>3</v>
      </c>
      <c r="DM363" t="s">
        <v>3</v>
      </c>
      <c r="DN363">
        <v>91</v>
      </c>
      <c r="DO363">
        <v>70</v>
      </c>
      <c r="DP363">
        <v>1.0669999999999999</v>
      </c>
      <c r="DQ363">
        <v>1.0249999999999999</v>
      </c>
      <c r="DU363">
        <v>1007</v>
      </c>
      <c r="DV363" t="s">
        <v>123</v>
      </c>
      <c r="DW363" t="s">
        <v>123</v>
      </c>
      <c r="DX363">
        <v>1</v>
      </c>
      <c r="EE363">
        <v>21987418</v>
      </c>
      <c r="EF363">
        <v>30</v>
      </c>
      <c r="EG363" t="s">
        <v>22</v>
      </c>
      <c r="EH363">
        <v>0</v>
      </c>
      <c r="EI363" t="s">
        <v>3</v>
      </c>
      <c r="EJ363">
        <v>1</v>
      </c>
      <c r="EK363">
        <v>66</v>
      </c>
      <c r="EL363" t="s">
        <v>638</v>
      </c>
      <c r="EM363" t="s">
        <v>639</v>
      </c>
      <c r="EO363" t="s">
        <v>3</v>
      </c>
      <c r="EQ363">
        <v>0</v>
      </c>
      <c r="ER363">
        <v>481.69</v>
      </c>
      <c r="ES363">
        <v>481.69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455"/>
        <v>0</v>
      </c>
      <c r="FS363">
        <v>0</v>
      </c>
      <c r="FX363">
        <v>91</v>
      </c>
      <c r="FY363">
        <v>70</v>
      </c>
      <c r="GA363" t="s">
        <v>3</v>
      </c>
      <c r="GD363">
        <v>0</v>
      </c>
      <c r="GF363">
        <v>202608499</v>
      </c>
      <c r="GG363">
        <v>2</v>
      </c>
      <c r="GH363">
        <v>1</v>
      </c>
      <c r="GI363">
        <v>2</v>
      </c>
      <c r="GJ363">
        <v>0</v>
      </c>
      <c r="GK363">
        <f>ROUND(R363*(R12)/100,2)</f>
        <v>0</v>
      </c>
      <c r="GL363">
        <f t="shared" si="456"/>
        <v>0</v>
      </c>
      <c r="GM363">
        <f t="shared" si="457"/>
        <v>12256.77</v>
      </c>
      <c r="GN363">
        <f t="shared" si="458"/>
        <v>12256.77</v>
      </c>
      <c r="GO363">
        <f t="shared" si="459"/>
        <v>0</v>
      </c>
      <c r="GP363">
        <f t="shared" si="460"/>
        <v>0</v>
      </c>
      <c r="GR363">
        <v>0</v>
      </c>
      <c r="GS363">
        <v>0</v>
      </c>
      <c r="GT363">
        <v>0</v>
      </c>
      <c r="GU363" t="s">
        <v>3</v>
      </c>
      <c r="GV363">
        <f t="shared" si="461"/>
        <v>0</v>
      </c>
      <c r="GW363">
        <v>1</v>
      </c>
      <c r="GX363">
        <f t="shared" si="462"/>
        <v>0</v>
      </c>
      <c r="HA363">
        <v>0</v>
      </c>
      <c r="HB363">
        <v>0</v>
      </c>
      <c r="IK363">
        <v>0</v>
      </c>
    </row>
    <row r="364" spans="1:245" x14ac:dyDescent="0.2">
      <c r="A364">
        <v>17</v>
      </c>
      <c r="B364">
        <v>1</v>
      </c>
      <c r="E364" t="s">
        <v>642</v>
      </c>
      <c r="F364" t="s">
        <v>643</v>
      </c>
      <c r="G364" t="s">
        <v>644</v>
      </c>
      <c r="H364" t="s">
        <v>645</v>
      </c>
      <c r="I364">
        <v>0.28720000000000001</v>
      </c>
      <c r="J364">
        <v>0</v>
      </c>
      <c r="O364">
        <f t="shared" si="430"/>
        <v>3655.48</v>
      </c>
      <c r="P364">
        <f t="shared" si="431"/>
        <v>0</v>
      </c>
      <c r="Q364">
        <f t="shared" si="432"/>
        <v>58.38</v>
      </c>
      <c r="R364">
        <f t="shared" si="433"/>
        <v>1.44</v>
      </c>
      <c r="S364">
        <f t="shared" si="434"/>
        <v>3597.1</v>
      </c>
      <c r="T364">
        <f t="shared" si="435"/>
        <v>0</v>
      </c>
      <c r="U364">
        <f t="shared" si="436"/>
        <v>18.627791999999999</v>
      </c>
      <c r="V364">
        <f t="shared" si="437"/>
        <v>0</v>
      </c>
      <c r="W364">
        <f t="shared" si="438"/>
        <v>0</v>
      </c>
      <c r="X364">
        <f t="shared" si="439"/>
        <v>2769.77</v>
      </c>
      <c r="Y364">
        <f t="shared" si="440"/>
        <v>1582.72</v>
      </c>
      <c r="AA364">
        <v>42145827</v>
      </c>
      <c r="AB364">
        <f t="shared" si="441"/>
        <v>702.07550000000003</v>
      </c>
      <c r="AC364">
        <f t="shared" si="463"/>
        <v>0</v>
      </c>
      <c r="AD364">
        <f>ROUND(((ET364*1.25)),6)</f>
        <v>26.887499999999999</v>
      </c>
      <c r="AE364">
        <f>ROUND(((EU364*1.25)),6)</f>
        <v>5.0250000000000004</v>
      </c>
      <c r="AF364">
        <f>ROUND(((EV364*1.15)),6)</f>
        <v>675.18799999999999</v>
      </c>
      <c r="AG364">
        <f t="shared" si="442"/>
        <v>0</v>
      </c>
      <c r="AH364">
        <f>((EW364*1.15))</f>
        <v>64.86</v>
      </c>
      <c r="AI364">
        <f>((EX364*1.25))</f>
        <v>0</v>
      </c>
      <c r="AJ364">
        <f t="shared" si="443"/>
        <v>0</v>
      </c>
      <c r="AK364">
        <v>608.63</v>
      </c>
      <c r="AL364">
        <v>0</v>
      </c>
      <c r="AM364">
        <v>21.51</v>
      </c>
      <c r="AN364">
        <v>4.0199999999999996</v>
      </c>
      <c r="AO364">
        <v>587.12</v>
      </c>
      <c r="AP364">
        <v>0</v>
      </c>
      <c r="AQ364">
        <v>56.4</v>
      </c>
      <c r="AR364">
        <v>0</v>
      </c>
      <c r="AS364">
        <v>0</v>
      </c>
      <c r="AT364">
        <v>77</v>
      </c>
      <c r="AU364">
        <v>44</v>
      </c>
      <c r="AV364">
        <v>1</v>
      </c>
      <c r="AW364">
        <v>1</v>
      </c>
      <c r="AZ364">
        <v>1</v>
      </c>
      <c r="BA364">
        <v>18.55</v>
      </c>
      <c r="BB364">
        <v>7.56</v>
      </c>
      <c r="BC364">
        <v>1</v>
      </c>
      <c r="BD364" t="s">
        <v>3</v>
      </c>
      <c r="BE364" t="s">
        <v>3</v>
      </c>
      <c r="BF364" t="s">
        <v>3</v>
      </c>
      <c r="BG364" t="s">
        <v>3</v>
      </c>
      <c r="BH364">
        <v>0</v>
      </c>
      <c r="BI364">
        <v>1</v>
      </c>
      <c r="BJ364" t="s">
        <v>646</v>
      </c>
      <c r="BM364">
        <v>66</v>
      </c>
      <c r="BN364">
        <v>7156650</v>
      </c>
      <c r="BO364" t="s">
        <v>643</v>
      </c>
      <c r="BP364">
        <v>1</v>
      </c>
      <c r="BQ364">
        <v>30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3</v>
      </c>
      <c r="BZ364">
        <v>77</v>
      </c>
      <c r="CA364">
        <v>44</v>
      </c>
      <c r="CF364">
        <v>0</v>
      </c>
      <c r="CG364">
        <v>0</v>
      </c>
      <c r="CM364">
        <v>0</v>
      </c>
      <c r="CN364" t="s">
        <v>3</v>
      </c>
      <c r="CO364">
        <v>0</v>
      </c>
      <c r="CP364">
        <f t="shared" si="444"/>
        <v>3655.48</v>
      </c>
      <c r="CQ364">
        <f t="shared" si="445"/>
        <v>0</v>
      </c>
      <c r="CR364">
        <f t="shared" si="446"/>
        <v>203.26949999999999</v>
      </c>
      <c r="CS364">
        <f t="shared" si="447"/>
        <v>5.0250000000000004</v>
      </c>
      <c r="CT364">
        <f t="shared" si="448"/>
        <v>12524.7374</v>
      </c>
      <c r="CU364">
        <f t="shared" si="449"/>
        <v>0</v>
      </c>
      <c r="CV364">
        <f t="shared" si="450"/>
        <v>64.86</v>
      </c>
      <c r="CW364">
        <f t="shared" si="451"/>
        <v>0</v>
      </c>
      <c r="CX364">
        <f t="shared" si="452"/>
        <v>0</v>
      </c>
      <c r="CY364">
        <f t="shared" si="453"/>
        <v>2769.7669999999998</v>
      </c>
      <c r="CZ364">
        <f t="shared" si="454"/>
        <v>1582.7239999999999</v>
      </c>
      <c r="DC364" t="s">
        <v>3</v>
      </c>
      <c r="DD364" t="s">
        <v>3</v>
      </c>
      <c r="DE364" t="s">
        <v>11</v>
      </c>
      <c r="DF364" t="s">
        <v>11</v>
      </c>
      <c r="DG364" t="s">
        <v>12</v>
      </c>
      <c r="DH364" t="s">
        <v>3</v>
      </c>
      <c r="DI364" t="s">
        <v>12</v>
      </c>
      <c r="DJ364" t="s">
        <v>11</v>
      </c>
      <c r="DK364" t="s">
        <v>3</v>
      </c>
      <c r="DL364" t="s">
        <v>3</v>
      </c>
      <c r="DM364" t="s">
        <v>3</v>
      </c>
      <c r="DN364">
        <v>91</v>
      </c>
      <c r="DO364">
        <v>70</v>
      </c>
      <c r="DP364">
        <v>1.0669999999999999</v>
      </c>
      <c r="DQ364">
        <v>1.0249999999999999</v>
      </c>
      <c r="DU364">
        <v>1013</v>
      </c>
      <c r="DV364" t="s">
        <v>645</v>
      </c>
      <c r="DW364" t="s">
        <v>645</v>
      </c>
      <c r="DX364">
        <v>1</v>
      </c>
      <c r="EE364">
        <v>21987418</v>
      </c>
      <c r="EF364">
        <v>30</v>
      </c>
      <c r="EG364" t="s">
        <v>22</v>
      </c>
      <c r="EH364">
        <v>0</v>
      </c>
      <c r="EI364" t="s">
        <v>3</v>
      </c>
      <c r="EJ364">
        <v>1</v>
      </c>
      <c r="EK364">
        <v>66</v>
      </c>
      <c r="EL364" t="s">
        <v>638</v>
      </c>
      <c r="EM364" t="s">
        <v>639</v>
      </c>
      <c r="EO364" t="s">
        <v>3</v>
      </c>
      <c r="EQ364">
        <v>131072</v>
      </c>
      <c r="ER364">
        <v>608.63</v>
      </c>
      <c r="ES364">
        <v>0</v>
      </c>
      <c r="ET364">
        <v>21.51</v>
      </c>
      <c r="EU364">
        <v>4.0199999999999996</v>
      </c>
      <c r="EV364">
        <v>587.12</v>
      </c>
      <c r="EW364">
        <v>56.4</v>
      </c>
      <c r="EX364">
        <v>0</v>
      </c>
      <c r="EY364">
        <v>0</v>
      </c>
      <c r="FQ364">
        <v>0</v>
      </c>
      <c r="FR364">
        <f t="shared" si="455"/>
        <v>0</v>
      </c>
      <c r="FS364">
        <v>0</v>
      </c>
      <c r="FX364">
        <v>91</v>
      </c>
      <c r="FY364">
        <v>70</v>
      </c>
      <c r="GA364" t="s">
        <v>3</v>
      </c>
      <c r="GD364">
        <v>0</v>
      </c>
      <c r="GF364">
        <v>-1064630748</v>
      </c>
      <c r="GG364">
        <v>2</v>
      </c>
      <c r="GH364">
        <v>1</v>
      </c>
      <c r="GI364">
        <v>2</v>
      </c>
      <c r="GJ364">
        <v>0</v>
      </c>
      <c r="GK364">
        <f>ROUND(R364*(R12)/100,2)</f>
        <v>2.4</v>
      </c>
      <c r="GL364">
        <f t="shared" si="456"/>
        <v>0</v>
      </c>
      <c r="GM364">
        <f t="shared" si="457"/>
        <v>8010.37</v>
      </c>
      <c r="GN364">
        <f t="shared" si="458"/>
        <v>8010.37</v>
      </c>
      <c r="GO364">
        <f t="shared" si="459"/>
        <v>0</v>
      </c>
      <c r="GP364">
        <f t="shared" si="460"/>
        <v>0</v>
      </c>
      <c r="GR364">
        <v>0</v>
      </c>
      <c r="GS364">
        <v>0</v>
      </c>
      <c r="GT364">
        <v>0</v>
      </c>
      <c r="GU364" t="s">
        <v>3</v>
      </c>
      <c r="GV364">
        <f t="shared" si="461"/>
        <v>0</v>
      </c>
      <c r="GW364">
        <v>1</v>
      </c>
      <c r="GX364">
        <f t="shared" si="462"/>
        <v>0</v>
      </c>
      <c r="HA364">
        <v>0</v>
      </c>
      <c r="HB364">
        <v>0</v>
      </c>
      <c r="IK364">
        <v>0</v>
      </c>
    </row>
    <row r="365" spans="1:245" x14ac:dyDescent="0.2">
      <c r="A365">
        <v>18</v>
      </c>
      <c r="B365">
        <v>1</v>
      </c>
      <c r="E365" t="s">
        <v>647</v>
      </c>
      <c r="F365" t="s">
        <v>261</v>
      </c>
      <c r="G365" t="s">
        <v>262</v>
      </c>
      <c r="H365" t="s">
        <v>39</v>
      </c>
      <c r="I365">
        <f>I364*J365</f>
        <v>0.28720000000000001</v>
      </c>
      <c r="J365">
        <v>1</v>
      </c>
      <c r="O365">
        <f t="shared" si="430"/>
        <v>8777.77</v>
      </c>
      <c r="P365">
        <f t="shared" si="431"/>
        <v>8777.77</v>
      </c>
      <c r="Q365">
        <f t="shared" si="432"/>
        <v>0</v>
      </c>
      <c r="R365">
        <f t="shared" si="433"/>
        <v>0</v>
      </c>
      <c r="S365">
        <f t="shared" si="434"/>
        <v>0</v>
      </c>
      <c r="T365">
        <f t="shared" si="435"/>
        <v>0</v>
      </c>
      <c r="U365">
        <f t="shared" si="436"/>
        <v>0</v>
      </c>
      <c r="V365">
        <f t="shared" si="437"/>
        <v>0</v>
      </c>
      <c r="W365">
        <f t="shared" si="438"/>
        <v>0</v>
      </c>
      <c r="X365">
        <f t="shared" si="439"/>
        <v>0</v>
      </c>
      <c r="Y365">
        <f t="shared" si="440"/>
        <v>0</v>
      </c>
      <c r="AA365">
        <v>42145827</v>
      </c>
      <c r="AB365">
        <f t="shared" si="441"/>
        <v>9733.52</v>
      </c>
      <c r="AC365">
        <f t="shared" si="463"/>
        <v>9733.52</v>
      </c>
      <c r="AD365">
        <f t="shared" ref="AD365:AF368" si="469">ROUND((ET365),6)</f>
        <v>0</v>
      </c>
      <c r="AE365">
        <f t="shared" si="469"/>
        <v>0</v>
      </c>
      <c r="AF365">
        <f t="shared" si="469"/>
        <v>0</v>
      </c>
      <c r="AG365">
        <f t="shared" si="442"/>
        <v>0</v>
      </c>
      <c r="AH365">
        <f t="shared" ref="AH365:AI368" si="470">(EW365)</f>
        <v>0</v>
      </c>
      <c r="AI365">
        <f t="shared" si="470"/>
        <v>0</v>
      </c>
      <c r="AJ365">
        <f t="shared" si="443"/>
        <v>0</v>
      </c>
      <c r="AK365">
        <v>9733.52</v>
      </c>
      <c r="AL365">
        <v>9733.52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1</v>
      </c>
      <c r="AW365">
        <v>1</v>
      </c>
      <c r="AZ365">
        <v>1</v>
      </c>
      <c r="BA365">
        <v>1</v>
      </c>
      <c r="BB365">
        <v>1</v>
      </c>
      <c r="BC365">
        <v>3.14</v>
      </c>
      <c r="BD365" t="s">
        <v>3</v>
      </c>
      <c r="BE365" t="s">
        <v>3</v>
      </c>
      <c r="BF365" t="s">
        <v>3</v>
      </c>
      <c r="BG365" t="s">
        <v>3</v>
      </c>
      <c r="BH365">
        <v>3</v>
      </c>
      <c r="BI365">
        <v>1</v>
      </c>
      <c r="BJ365" t="s">
        <v>263</v>
      </c>
      <c r="BM365">
        <v>66</v>
      </c>
      <c r="BN365">
        <v>7156650</v>
      </c>
      <c r="BO365" t="s">
        <v>261</v>
      </c>
      <c r="BP365">
        <v>1</v>
      </c>
      <c r="BQ365">
        <v>30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3</v>
      </c>
      <c r="BZ365">
        <v>0</v>
      </c>
      <c r="CA365">
        <v>0</v>
      </c>
      <c r="CF365">
        <v>0</v>
      </c>
      <c r="CG365">
        <v>0</v>
      </c>
      <c r="CM365">
        <v>0</v>
      </c>
      <c r="CN365" t="s">
        <v>3</v>
      </c>
      <c r="CO365">
        <v>0</v>
      </c>
      <c r="CP365">
        <f t="shared" si="444"/>
        <v>8777.77</v>
      </c>
      <c r="CQ365">
        <f t="shared" si="445"/>
        <v>30563.252800000002</v>
      </c>
      <c r="CR365">
        <f t="shared" si="446"/>
        <v>0</v>
      </c>
      <c r="CS365">
        <f t="shared" si="447"/>
        <v>0</v>
      </c>
      <c r="CT365">
        <f t="shared" si="448"/>
        <v>0</v>
      </c>
      <c r="CU365">
        <f t="shared" si="449"/>
        <v>0</v>
      </c>
      <c r="CV365">
        <f t="shared" si="450"/>
        <v>0</v>
      </c>
      <c r="CW365">
        <f t="shared" si="451"/>
        <v>0</v>
      </c>
      <c r="CX365">
        <f t="shared" si="452"/>
        <v>0</v>
      </c>
      <c r="CY365">
        <f t="shared" si="453"/>
        <v>0</v>
      </c>
      <c r="CZ365">
        <f t="shared" si="454"/>
        <v>0</v>
      </c>
      <c r="DC365" t="s">
        <v>3</v>
      </c>
      <c r="DD365" t="s">
        <v>3</v>
      </c>
      <c r="DE365" t="s">
        <v>3</v>
      </c>
      <c r="DF365" t="s">
        <v>3</v>
      </c>
      <c r="DG365" t="s">
        <v>3</v>
      </c>
      <c r="DH365" t="s">
        <v>3</v>
      </c>
      <c r="DI365" t="s">
        <v>3</v>
      </c>
      <c r="DJ365" t="s">
        <v>3</v>
      </c>
      <c r="DK365" t="s">
        <v>3</v>
      </c>
      <c r="DL365" t="s">
        <v>3</v>
      </c>
      <c r="DM365" t="s">
        <v>3</v>
      </c>
      <c r="DN365">
        <v>91</v>
      </c>
      <c r="DO365">
        <v>70</v>
      </c>
      <c r="DP365">
        <v>1.0669999999999999</v>
      </c>
      <c r="DQ365">
        <v>1.0249999999999999</v>
      </c>
      <c r="DU365">
        <v>1009</v>
      </c>
      <c r="DV365" t="s">
        <v>39</v>
      </c>
      <c r="DW365" t="s">
        <v>39</v>
      </c>
      <c r="DX365">
        <v>1000</v>
      </c>
      <c r="EE365">
        <v>21987418</v>
      </c>
      <c r="EF365">
        <v>30</v>
      </c>
      <c r="EG365" t="s">
        <v>22</v>
      </c>
      <c r="EH365">
        <v>0</v>
      </c>
      <c r="EI365" t="s">
        <v>3</v>
      </c>
      <c r="EJ365">
        <v>1</v>
      </c>
      <c r="EK365">
        <v>66</v>
      </c>
      <c r="EL365" t="s">
        <v>638</v>
      </c>
      <c r="EM365" t="s">
        <v>639</v>
      </c>
      <c r="EO365" t="s">
        <v>3</v>
      </c>
      <c r="EQ365">
        <v>0</v>
      </c>
      <c r="ER365">
        <v>9733.52</v>
      </c>
      <c r="ES365">
        <v>9733.52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455"/>
        <v>0</v>
      </c>
      <c r="FS365">
        <v>0</v>
      </c>
      <c r="FX365">
        <v>91</v>
      </c>
      <c r="FY365">
        <v>70</v>
      </c>
      <c r="GA365" t="s">
        <v>3</v>
      </c>
      <c r="GD365">
        <v>0</v>
      </c>
      <c r="GF365">
        <v>1257461976</v>
      </c>
      <c r="GG365">
        <v>2</v>
      </c>
      <c r="GH365">
        <v>1</v>
      </c>
      <c r="GI365">
        <v>2</v>
      </c>
      <c r="GJ365">
        <v>0</v>
      </c>
      <c r="GK365">
        <f>ROUND(R365*(R12)/100,2)</f>
        <v>0</v>
      </c>
      <c r="GL365">
        <f t="shared" si="456"/>
        <v>0</v>
      </c>
      <c r="GM365">
        <f t="shared" si="457"/>
        <v>8777.77</v>
      </c>
      <c r="GN365">
        <f t="shared" si="458"/>
        <v>8777.77</v>
      </c>
      <c r="GO365">
        <f t="shared" si="459"/>
        <v>0</v>
      </c>
      <c r="GP365">
        <f t="shared" si="460"/>
        <v>0</v>
      </c>
      <c r="GR365">
        <v>0</v>
      </c>
      <c r="GS365">
        <v>0</v>
      </c>
      <c r="GT365">
        <v>0</v>
      </c>
      <c r="GU365" t="s">
        <v>3</v>
      </c>
      <c r="GV365">
        <f t="shared" si="461"/>
        <v>0</v>
      </c>
      <c r="GW365">
        <v>1</v>
      </c>
      <c r="GX365">
        <f t="shared" si="462"/>
        <v>0</v>
      </c>
      <c r="HA365">
        <v>0</v>
      </c>
      <c r="HB365">
        <v>0</v>
      </c>
      <c r="IK365">
        <v>0</v>
      </c>
    </row>
    <row r="366" spans="1:245" x14ac:dyDescent="0.2">
      <c r="A366">
        <v>17</v>
      </c>
      <c r="B366">
        <v>1</v>
      </c>
      <c r="E366" t="s">
        <v>648</v>
      </c>
      <c r="F366" t="s">
        <v>181</v>
      </c>
      <c r="G366" t="s">
        <v>182</v>
      </c>
      <c r="H366" t="s">
        <v>20</v>
      </c>
      <c r="I366">
        <v>2.08</v>
      </c>
      <c r="J366">
        <v>0</v>
      </c>
      <c r="O366">
        <f t="shared" si="430"/>
        <v>32177.13</v>
      </c>
      <c r="P366">
        <f t="shared" si="431"/>
        <v>0</v>
      </c>
      <c r="Q366">
        <f t="shared" si="432"/>
        <v>0</v>
      </c>
      <c r="R366">
        <f t="shared" si="433"/>
        <v>0</v>
      </c>
      <c r="S366">
        <f t="shared" si="434"/>
        <v>32177.13</v>
      </c>
      <c r="T366">
        <f t="shared" si="435"/>
        <v>0</v>
      </c>
      <c r="U366">
        <f t="shared" si="436"/>
        <v>169.72799999999998</v>
      </c>
      <c r="V366">
        <f t="shared" si="437"/>
        <v>0</v>
      </c>
      <c r="W366">
        <f t="shared" si="438"/>
        <v>0</v>
      </c>
      <c r="X366">
        <f t="shared" si="439"/>
        <v>27672.33</v>
      </c>
      <c r="Y366">
        <f t="shared" si="440"/>
        <v>14157.94</v>
      </c>
      <c r="AA366">
        <v>42145827</v>
      </c>
      <c r="AB366">
        <f t="shared" si="441"/>
        <v>833.95</v>
      </c>
      <c r="AC366">
        <f t="shared" si="463"/>
        <v>0</v>
      </c>
      <c r="AD366">
        <f t="shared" si="469"/>
        <v>0</v>
      </c>
      <c r="AE366">
        <f t="shared" si="469"/>
        <v>0</v>
      </c>
      <c r="AF366">
        <f t="shared" si="469"/>
        <v>833.95</v>
      </c>
      <c r="AG366">
        <f t="shared" si="442"/>
        <v>0</v>
      </c>
      <c r="AH366">
        <f t="shared" si="470"/>
        <v>81.599999999999994</v>
      </c>
      <c r="AI366">
        <f t="shared" si="470"/>
        <v>0</v>
      </c>
      <c r="AJ366">
        <f t="shared" si="443"/>
        <v>0</v>
      </c>
      <c r="AK366">
        <v>833.95</v>
      </c>
      <c r="AL366">
        <v>0</v>
      </c>
      <c r="AM366">
        <v>0</v>
      </c>
      <c r="AN366">
        <v>0</v>
      </c>
      <c r="AO366">
        <v>833.95</v>
      </c>
      <c r="AP366">
        <v>0</v>
      </c>
      <c r="AQ366">
        <v>81.599999999999994</v>
      </c>
      <c r="AR366">
        <v>0</v>
      </c>
      <c r="AS366">
        <v>0</v>
      </c>
      <c r="AT366">
        <v>86</v>
      </c>
      <c r="AU366">
        <v>44</v>
      </c>
      <c r="AV366">
        <v>1</v>
      </c>
      <c r="AW366">
        <v>1</v>
      </c>
      <c r="AZ366">
        <v>1</v>
      </c>
      <c r="BA366">
        <v>18.55</v>
      </c>
      <c r="BB366">
        <v>1</v>
      </c>
      <c r="BC366">
        <v>1</v>
      </c>
      <c r="BD366" t="s">
        <v>3</v>
      </c>
      <c r="BE366" t="s">
        <v>3</v>
      </c>
      <c r="BF366" t="s">
        <v>3</v>
      </c>
      <c r="BG366" t="s">
        <v>3</v>
      </c>
      <c r="BH366">
        <v>0</v>
      </c>
      <c r="BI366">
        <v>1</v>
      </c>
      <c r="BJ366" t="s">
        <v>183</v>
      </c>
      <c r="BM366">
        <v>460</v>
      </c>
      <c r="BN366">
        <v>7156650</v>
      </c>
      <c r="BO366" t="s">
        <v>181</v>
      </c>
      <c r="BP366">
        <v>1</v>
      </c>
      <c r="BQ366">
        <v>60</v>
      </c>
      <c r="BR366">
        <v>0</v>
      </c>
      <c r="BS366">
        <v>1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3</v>
      </c>
      <c r="BZ366">
        <v>86</v>
      </c>
      <c r="CA366">
        <v>44</v>
      </c>
      <c r="CF366">
        <v>0</v>
      </c>
      <c r="CG366">
        <v>0</v>
      </c>
      <c r="CM366">
        <v>0</v>
      </c>
      <c r="CN366" t="s">
        <v>3</v>
      </c>
      <c r="CO366">
        <v>0</v>
      </c>
      <c r="CP366">
        <f t="shared" si="444"/>
        <v>32177.13</v>
      </c>
      <c r="CQ366">
        <f t="shared" si="445"/>
        <v>0</v>
      </c>
      <c r="CR366">
        <f t="shared" si="446"/>
        <v>0</v>
      </c>
      <c r="CS366">
        <f t="shared" si="447"/>
        <v>0</v>
      </c>
      <c r="CT366">
        <f t="shared" si="448"/>
        <v>15469.772500000001</v>
      </c>
      <c r="CU366">
        <f t="shared" si="449"/>
        <v>0</v>
      </c>
      <c r="CV366">
        <f t="shared" si="450"/>
        <v>81.599999999999994</v>
      </c>
      <c r="CW366">
        <f t="shared" si="451"/>
        <v>0</v>
      </c>
      <c r="CX366">
        <f t="shared" si="452"/>
        <v>0</v>
      </c>
      <c r="CY366">
        <f t="shared" si="453"/>
        <v>27672.3318</v>
      </c>
      <c r="CZ366">
        <f t="shared" si="454"/>
        <v>14157.9372</v>
      </c>
      <c r="DC366" t="s">
        <v>3</v>
      </c>
      <c r="DD366" t="s">
        <v>3</v>
      </c>
      <c r="DE366" t="s">
        <v>3</v>
      </c>
      <c r="DF366" t="s">
        <v>3</v>
      </c>
      <c r="DG366" t="s">
        <v>3</v>
      </c>
      <c r="DH366" t="s">
        <v>3</v>
      </c>
      <c r="DI366" t="s">
        <v>3</v>
      </c>
      <c r="DJ366" t="s">
        <v>3</v>
      </c>
      <c r="DK366" t="s">
        <v>3</v>
      </c>
      <c r="DL366" t="s">
        <v>3</v>
      </c>
      <c r="DM366" t="s">
        <v>3</v>
      </c>
      <c r="DN366">
        <v>100</v>
      </c>
      <c r="DO366">
        <v>64</v>
      </c>
      <c r="DP366">
        <v>1.0249999999999999</v>
      </c>
      <c r="DQ366">
        <v>1</v>
      </c>
      <c r="DU366">
        <v>1005</v>
      </c>
      <c r="DV366" t="s">
        <v>20</v>
      </c>
      <c r="DW366" t="s">
        <v>20</v>
      </c>
      <c r="DX366">
        <v>100</v>
      </c>
      <c r="EE366">
        <v>21987812</v>
      </c>
      <c r="EF366">
        <v>60</v>
      </c>
      <c r="EG366" t="s">
        <v>184</v>
      </c>
      <c r="EH366">
        <v>0</v>
      </c>
      <c r="EI366" t="s">
        <v>3</v>
      </c>
      <c r="EJ366">
        <v>1</v>
      </c>
      <c r="EK366">
        <v>460</v>
      </c>
      <c r="EL366" t="s">
        <v>185</v>
      </c>
      <c r="EM366" t="s">
        <v>186</v>
      </c>
      <c r="EO366" t="s">
        <v>3</v>
      </c>
      <c r="EQ366">
        <v>131072</v>
      </c>
      <c r="ER366">
        <v>833.95</v>
      </c>
      <c r="ES366">
        <v>0</v>
      </c>
      <c r="ET366">
        <v>0</v>
      </c>
      <c r="EU366">
        <v>0</v>
      </c>
      <c r="EV366">
        <v>833.95</v>
      </c>
      <c r="EW366">
        <v>81.599999999999994</v>
      </c>
      <c r="EX366">
        <v>0</v>
      </c>
      <c r="EY366">
        <v>0</v>
      </c>
      <c r="FQ366">
        <v>0</v>
      </c>
      <c r="FR366">
        <f t="shared" si="455"/>
        <v>0</v>
      </c>
      <c r="FS366">
        <v>0</v>
      </c>
      <c r="FX366">
        <v>100</v>
      </c>
      <c r="FY366">
        <v>64</v>
      </c>
      <c r="GA366" t="s">
        <v>3</v>
      </c>
      <c r="GD366">
        <v>0</v>
      </c>
      <c r="GF366">
        <v>1898319204</v>
      </c>
      <c r="GG366">
        <v>2</v>
      </c>
      <c r="GH366">
        <v>1</v>
      </c>
      <c r="GI366">
        <v>2</v>
      </c>
      <c r="GJ366">
        <v>0</v>
      </c>
      <c r="GK366">
        <f>ROUND(R366*(R12)/100,2)</f>
        <v>0</v>
      </c>
      <c r="GL366">
        <f t="shared" si="456"/>
        <v>0</v>
      </c>
      <c r="GM366">
        <f t="shared" si="457"/>
        <v>74007.399999999994</v>
      </c>
      <c r="GN366">
        <f t="shared" si="458"/>
        <v>74007.399999999994</v>
      </c>
      <c r="GO366">
        <f t="shared" si="459"/>
        <v>0</v>
      </c>
      <c r="GP366">
        <f t="shared" si="460"/>
        <v>0</v>
      </c>
      <c r="GR366">
        <v>0</v>
      </c>
      <c r="GS366">
        <v>0</v>
      </c>
      <c r="GT366">
        <v>0</v>
      </c>
      <c r="GU366" t="s">
        <v>3</v>
      </c>
      <c r="GV366">
        <f t="shared" si="461"/>
        <v>0</v>
      </c>
      <c r="GW366">
        <v>1</v>
      </c>
      <c r="GX366">
        <f t="shared" si="462"/>
        <v>0</v>
      </c>
      <c r="HA366">
        <v>0</v>
      </c>
      <c r="HB366">
        <v>0</v>
      </c>
      <c r="IK366">
        <v>0</v>
      </c>
    </row>
    <row r="367" spans="1:245" x14ac:dyDescent="0.2">
      <c r="A367">
        <v>18</v>
      </c>
      <c r="B367">
        <v>1</v>
      </c>
      <c r="E367" t="s">
        <v>649</v>
      </c>
      <c r="F367" t="s">
        <v>188</v>
      </c>
      <c r="G367" t="s">
        <v>189</v>
      </c>
      <c r="H367" t="s">
        <v>28</v>
      </c>
      <c r="I367">
        <f>I366*J367</f>
        <v>228.8</v>
      </c>
      <c r="J367">
        <v>110</v>
      </c>
      <c r="O367">
        <f t="shared" si="430"/>
        <v>112029.72</v>
      </c>
      <c r="P367">
        <f t="shared" si="431"/>
        <v>112029.72</v>
      </c>
      <c r="Q367">
        <f t="shared" si="432"/>
        <v>0</v>
      </c>
      <c r="R367">
        <f t="shared" si="433"/>
        <v>0</v>
      </c>
      <c r="S367">
        <f t="shared" si="434"/>
        <v>0</v>
      </c>
      <c r="T367">
        <f t="shared" si="435"/>
        <v>0</v>
      </c>
      <c r="U367">
        <f t="shared" si="436"/>
        <v>0</v>
      </c>
      <c r="V367">
        <f t="shared" si="437"/>
        <v>0</v>
      </c>
      <c r="W367">
        <f t="shared" si="438"/>
        <v>0</v>
      </c>
      <c r="X367">
        <f t="shared" si="439"/>
        <v>0</v>
      </c>
      <c r="Y367">
        <f t="shared" si="440"/>
        <v>0</v>
      </c>
      <c r="AA367">
        <v>42145827</v>
      </c>
      <c r="AB367">
        <f t="shared" si="441"/>
        <v>33.56</v>
      </c>
      <c r="AC367">
        <f t="shared" si="463"/>
        <v>33.56</v>
      </c>
      <c r="AD367">
        <f t="shared" si="469"/>
        <v>0</v>
      </c>
      <c r="AE367">
        <f t="shared" si="469"/>
        <v>0</v>
      </c>
      <c r="AF367">
        <f t="shared" si="469"/>
        <v>0</v>
      </c>
      <c r="AG367">
        <f t="shared" si="442"/>
        <v>0</v>
      </c>
      <c r="AH367">
        <f t="shared" si="470"/>
        <v>0</v>
      </c>
      <c r="AI367">
        <f t="shared" si="470"/>
        <v>0</v>
      </c>
      <c r="AJ367">
        <f t="shared" si="443"/>
        <v>0</v>
      </c>
      <c r="AK367">
        <v>33.56</v>
      </c>
      <c r="AL367">
        <v>33.56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1</v>
      </c>
      <c r="AW367">
        <v>1</v>
      </c>
      <c r="AZ367">
        <v>1</v>
      </c>
      <c r="BA367">
        <v>1</v>
      </c>
      <c r="BB367">
        <v>1</v>
      </c>
      <c r="BC367">
        <v>14.59</v>
      </c>
      <c r="BD367" t="s">
        <v>3</v>
      </c>
      <c r="BE367" t="s">
        <v>3</v>
      </c>
      <c r="BF367" t="s">
        <v>3</v>
      </c>
      <c r="BG367" t="s">
        <v>3</v>
      </c>
      <c r="BH367">
        <v>3</v>
      </c>
      <c r="BI367">
        <v>1</v>
      </c>
      <c r="BJ367" t="s">
        <v>190</v>
      </c>
      <c r="BM367">
        <v>460</v>
      </c>
      <c r="BN367">
        <v>7156650</v>
      </c>
      <c r="BO367" t="s">
        <v>188</v>
      </c>
      <c r="BP367">
        <v>1</v>
      </c>
      <c r="BQ367">
        <v>60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3</v>
      </c>
      <c r="BZ367">
        <v>0</v>
      </c>
      <c r="CA367">
        <v>0</v>
      </c>
      <c r="CF367">
        <v>0</v>
      </c>
      <c r="CG367">
        <v>0</v>
      </c>
      <c r="CM367">
        <v>0</v>
      </c>
      <c r="CN367" t="s">
        <v>3</v>
      </c>
      <c r="CO367">
        <v>0</v>
      </c>
      <c r="CP367">
        <f t="shared" si="444"/>
        <v>112029.72</v>
      </c>
      <c r="CQ367">
        <f t="shared" si="445"/>
        <v>489.64040000000006</v>
      </c>
      <c r="CR367">
        <f t="shared" si="446"/>
        <v>0</v>
      </c>
      <c r="CS367">
        <f t="shared" si="447"/>
        <v>0</v>
      </c>
      <c r="CT367">
        <f t="shared" si="448"/>
        <v>0</v>
      </c>
      <c r="CU367">
        <f t="shared" si="449"/>
        <v>0</v>
      </c>
      <c r="CV367">
        <f t="shared" si="450"/>
        <v>0</v>
      </c>
      <c r="CW367">
        <f t="shared" si="451"/>
        <v>0</v>
      </c>
      <c r="CX367">
        <f t="shared" si="452"/>
        <v>0</v>
      </c>
      <c r="CY367">
        <f t="shared" si="453"/>
        <v>0</v>
      </c>
      <c r="CZ367">
        <f t="shared" si="454"/>
        <v>0</v>
      </c>
      <c r="DC367" t="s">
        <v>3</v>
      </c>
      <c r="DD367" t="s">
        <v>3</v>
      </c>
      <c r="DE367" t="s">
        <v>3</v>
      </c>
      <c r="DF367" t="s">
        <v>3</v>
      </c>
      <c r="DG367" t="s">
        <v>3</v>
      </c>
      <c r="DH367" t="s">
        <v>3</v>
      </c>
      <c r="DI367" t="s">
        <v>3</v>
      </c>
      <c r="DJ367" t="s">
        <v>3</v>
      </c>
      <c r="DK367" t="s">
        <v>3</v>
      </c>
      <c r="DL367" t="s">
        <v>3</v>
      </c>
      <c r="DM367" t="s">
        <v>3</v>
      </c>
      <c r="DN367">
        <v>100</v>
      </c>
      <c r="DO367">
        <v>64</v>
      </c>
      <c r="DP367">
        <v>1.0249999999999999</v>
      </c>
      <c r="DQ367">
        <v>1</v>
      </c>
      <c r="DU367">
        <v>1005</v>
      </c>
      <c r="DV367" t="s">
        <v>28</v>
      </c>
      <c r="DW367" t="s">
        <v>28</v>
      </c>
      <c r="DX367">
        <v>1</v>
      </c>
      <c r="EE367">
        <v>21987812</v>
      </c>
      <c r="EF367">
        <v>60</v>
      </c>
      <c r="EG367" t="s">
        <v>184</v>
      </c>
      <c r="EH367">
        <v>0</v>
      </c>
      <c r="EI367" t="s">
        <v>3</v>
      </c>
      <c r="EJ367">
        <v>1</v>
      </c>
      <c r="EK367">
        <v>460</v>
      </c>
      <c r="EL367" t="s">
        <v>185</v>
      </c>
      <c r="EM367" t="s">
        <v>186</v>
      </c>
      <c r="EO367" t="s">
        <v>3</v>
      </c>
      <c r="EQ367">
        <v>0</v>
      </c>
      <c r="ER367">
        <v>33.56</v>
      </c>
      <c r="ES367">
        <v>33.56</v>
      </c>
      <c r="ET367">
        <v>0</v>
      </c>
      <c r="EU367">
        <v>0</v>
      </c>
      <c r="EV367">
        <v>0</v>
      </c>
      <c r="EW367">
        <v>0</v>
      </c>
      <c r="EX367">
        <v>0</v>
      </c>
      <c r="FQ367">
        <v>0</v>
      </c>
      <c r="FR367">
        <f t="shared" si="455"/>
        <v>0</v>
      </c>
      <c r="FS367">
        <v>0</v>
      </c>
      <c r="FX367">
        <v>100</v>
      </c>
      <c r="FY367">
        <v>64</v>
      </c>
      <c r="GA367" t="s">
        <v>3</v>
      </c>
      <c r="GD367">
        <v>0</v>
      </c>
      <c r="GF367">
        <v>1732130389</v>
      </c>
      <c r="GG367">
        <v>2</v>
      </c>
      <c r="GH367">
        <v>1</v>
      </c>
      <c r="GI367">
        <v>2</v>
      </c>
      <c r="GJ367">
        <v>0</v>
      </c>
      <c r="GK367">
        <f>ROUND(R367*(R12)/100,2)</f>
        <v>0</v>
      </c>
      <c r="GL367">
        <f t="shared" si="456"/>
        <v>0</v>
      </c>
      <c r="GM367">
        <f t="shared" si="457"/>
        <v>112029.72</v>
      </c>
      <c r="GN367">
        <f t="shared" si="458"/>
        <v>112029.72</v>
      </c>
      <c r="GO367">
        <f t="shared" si="459"/>
        <v>0</v>
      </c>
      <c r="GP367">
        <f t="shared" si="460"/>
        <v>0</v>
      </c>
      <c r="GR367">
        <v>0</v>
      </c>
      <c r="GS367">
        <v>0</v>
      </c>
      <c r="GT367">
        <v>0</v>
      </c>
      <c r="GU367" t="s">
        <v>3</v>
      </c>
      <c r="GV367">
        <f t="shared" si="461"/>
        <v>0</v>
      </c>
      <c r="GW367">
        <v>1</v>
      </c>
      <c r="GX367">
        <f t="shared" si="462"/>
        <v>0</v>
      </c>
      <c r="HA367">
        <v>0</v>
      </c>
      <c r="HB367">
        <v>0</v>
      </c>
      <c r="IK367">
        <v>0</v>
      </c>
    </row>
    <row r="368" spans="1:245" x14ac:dyDescent="0.2">
      <c r="A368">
        <v>18</v>
      </c>
      <c r="B368">
        <v>1</v>
      </c>
      <c r="E368" t="s">
        <v>650</v>
      </c>
      <c r="F368" t="s">
        <v>192</v>
      </c>
      <c r="G368" t="s">
        <v>193</v>
      </c>
      <c r="H368" t="s">
        <v>39</v>
      </c>
      <c r="I368">
        <f>I366*J368</f>
        <v>0.52</v>
      </c>
      <c r="J368">
        <v>0.25</v>
      </c>
      <c r="O368">
        <f t="shared" si="430"/>
        <v>1761.54</v>
      </c>
      <c r="P368">
        <f t="shared" si="431"/>
        <v>1761.54</v>
      </c>
      <c r="Q368">
        <f t="shared" si="432"/>
        <v>0</v>
      </c>
      <c r="R368">
        <f t="shared" si="433"/>
        <v>0</v>
      </c>
      <c r="S368">
        <f t="shared" si="434"/>
        <v>0</v>
      </c>
      <c r="T368">
        <f t="shared" si="435"/>
        <v>0</v>
      </c>
      <c r="U368">
        <f t="shared" si="436"/>
        <v>0</v>
      </c>
      <c r="V368">
        <f t="shared" si="437"/>
        <v>0</v>
      </c>
      <c r="W368">
        <f t="shared" si="438"/>
        <v>0</v>
      </c>
      <c r="X368">
        <f t="shared" si="439"/>
        <v>0</v>
      </c>
      <c r="Y368">
        <f t="shared" si="440"/>
        <v>0</v>
      </c>
      <c r="AA368">
        <v>42145827</v>
      </c>
      <c r="AB368">
        <f t="shared" si="441"/>
        <v>1227.3800000000001</v>
      </c>
      <c r="AC368">
        <f t="shared" si="463"/>
        <v>1227.3800000000001</v>
      </c>
      <c r="AD368">
        <f t="shared" si="469"/>
        <v>0</v>
      </c>
      <c r="AE368">
        <f t="shared" si="469"/>
        <v>0</v>
      </c>
      <c r="AF368">
        <f t="shared" si="469"/>
        <v>0</v>
      </c>
      <c r="AG368">
        <f t="shared" si="442"/>
        <v>0</v>
      </c>
      <c r="AH368">
        <f t="shared" si="470"/>
        <v>0</v>
      </c>
      <c r="AI368">
        <f t="shared" si="470"/>
        <v>0</v>
      </c>
      <c r="AJ368">
        <f t="shared" si="443"/>
        <v>0</v>
      </c>
      <c r="AK368">
        <v>1227.3800000000001</v>
      </c>
      <c r="AL368">
        <v>1227.3800000000001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1</v>
      </c>
      <c r="AW368">
        <v>1</v>
      </c>
      <c r="AZ368">
        <v>1</v>
      </c>
      <c r="BA368">
        <v>1</v>
      </c>
      <c r="BB368">
        <v>1</v>
      </c>
      <c r="BC368">
        <v>2.76</v>
      </c>
      <c r="BD368" t="s">
        <v>3</v>
      </c>
      <c r="BE368" t="s">
        <v>3</v>
      </c>
      <c r="BF368" t="s">
        <v>3</v>
      </c>
      <c r="BG368" t="s">
        <v>3</v>
      </c>
      <c r="BH368">
        <v>3</v>
      </c>
      <c r="BI368">
        <v>1</v>
      </c>
      <c r="BJ368" t="s">
        <v>194</v>
      </c>
      <c r="BM368">
        <v>460</v>
      </c>
      <c r="BN368">
        <v>7156650</v>
      </c>
      <c r="BO368" t="s">
        <v>192</v>
      </c>
      <c r="BP368">
        <v>1</v>
      </c>
      <c r="BQ368">
        <v>60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3</v>
      </c>
      <c r="BZ368">
        <v>0</v>
      </c>
      <c r="CA368">
        <v>0</v>
      </c>
      <c r="CF368">
        <v>0</v>
      </c>
      <c r="CG368">
        <v>0</v>
      </c>
      <c r="CM368">
        <v>0</v>
      </c>
      <c r="CN368" t="s">
        <v>3</v>
      </c>
      <c r="CO368">
        <v>0</v>
      </c>
      <c r="CP368">
        <f t="shared" si="444"/>
        <v>1761.54</v>
      </c>
      <c r="CQ368">
        <f t="shared" si="445"/>
        <v>3387.5688</v>
      </c>
      <c r="CR368">
        <f t="shared" si="446"/>
        <v>0</v>
      </c>
      <c r="CS368">
        <f t="shared" si="447"/>
        <v>0</v>
      </c>
      <c r="CT368">
        <f t="shared" si="448"/>
        <v>0</v>
      </c>
      <c r="CU368">
        <f t="shared" si="449"/>
        <v>0</v>
      </c>
      <c r="CV368">
        <f t="shared" si="450"/>
        <v>0</v>
      </c>
      <c r="CW368">
        <f t="shared" si="451"/>
        <v>0</v>
      </c>
      <c r="CX368">
        <f t="shared" si="452"/>
        <v>0</v>
      </c>
      <c r="CY368">
        <f t="shared" si="453"/>
        <v>0</v>
      </c>
      <c r="CZ368">
        <f t="shared" si="454"/>
        <v>0</v>
      </c>
      <c r="DC368" t="s">
        <v>3</v>
      </c>
      <c r="DD368" t="s">
        <v>3</v>
      </c>
      <c r="DE368" t="s">
        <v>3</v>
      </c>
      <c r="DF368" t="s">
        <v>3</v>
      </c>
      <c r="DG368" t="s">
        <v>3</v>
      </c>
      <c r="DH368" t="s">
        <v>3</v>
      </c>
      <c r="DI368" t="s">
        <v>3</v>
      </c>
      <c r="DJ368" t="s">
        <v>3</v>
      </c>
      <c r="DK368" t="s">
        <v>3</v>
      </c>
      <c r="DL368" t="s">
        <v>3</v>
      </c>
      <c r="DM368" t="s">
        <v>3</v>
      </c>
      <c r="DN368">
        <v>100</v>
      </c>
      <c r="DO368">
        <v>64</v>
      </c>
      <c r="DP368">
        <v>1.0249999999999999</v>
      </c>
      <c r="DQ368">
        <v>1</v>
      </c>
      <c r="DU368">
        <v>1009</v>
      </c>
      <c r="DV368" t="s">
        <v>39</v>
      </c>
      <c r="DW368" t="s">
        <v>39</v>
      </c>
      <c r="DX368">
        <v>1000</v>
      </c>
      <c r="EE368">
        <v>21987812</v>
      </c>
      <c r="EF368">
        <v>60</v>
      </c>
      <c r="EG368" t="s">
        <v>184</v>
      </c>
      <c r="EH368">
        <v>0</v>
      </c>
      <c r="EI368" t="s">
        <v>3</v>
      </c>
      <c r="EJ368">
        <v>1</v>
      </c>
      <c r="EK368">
        <v>460</v>
      </c>
      <c r="EL368" t="s">
        <v>185</v>
      </c>
      <c r="EM368" t="s">
        <v>186</v>
      </c>
      <c r="EO368" t="s">
        <v>3</v>
      </c>
      <c r="EQ368">
        <v>0</v>
      </c>
      <c r="ER368">
        <v>1227.3800000000001</v>
      </c>
      <c r="ES368">
        <v>1227.3800000000001</v>
      </c>
      <c r="ET368">
        <v>0</v>
      </c>
      <c r="EU368">
        <v>0</v>
      </c>
      <c r="EV368">
        <v>0</v>
      </c>
      <c r="EW368">
        <v>0</v>
      </c>
      <c r="EX368">
        <v>0</v>
      </c>
      <c r="FQ368">
        <v>0</v>
      </c>
      <c r="FR368">
        <f t="shared" si="455"/>
        <v>0</v>
      </c>
      <c r="FS368">
        <v>0</v>
      </c>
      <c r="FX368">
        <v>100</v>
      </c>
      <c r="FY368">
        <v>64</v>
      </c>
      <c r="GA368" t="s">
        <v>3</v>
      </c>
      <c r="GD368">
        <v>0</v>
      </c>
      <c r="GF368">
        <v>837574469</v>
      </c>
      <c r="GG368">
        <v>2</v>
      </c>
      <c r="GH368">
        <v>1</v>
      </c>
      <c r="GI368">
        <v>2</v>
      </c>
      <c r="GJ368">
        <v>0</v>
      </c>
      <c r="GK368">
        <f>ROUND(R368*(R12)/100,2)</f>
        <v>0</v>
      </c>
      <c r="GL368">
        <f t="shared" si="456"/>
        <v>0</v>
      </c>
      <c r="GM368">
        <f t="shared" si="457"/>
        <v>1761.54</v>
      </c>
      <c r="GN368">
        <f t="shared" si="458"/>
        <v>1761.54</v>
      </c>
      <c r="GO368">
        <f t="shared" si="459"/>
        <v>0</v>
      </c>
      <c r="GP368">
        <f t="shared" si="460"/>
        <v>0</v>
      </c>
      <c r="GR368">
        <v>0</v>
      </c>
      <c r="GS368">
        <v>0</v>
      </c>
      <c r="GT368">
        <v>0</v>
      </c>
      <c r="GU368" t="s">
        <v>3</v>
      </c>
      <c r="GV368">
        <f t="shared" si="461"/>
        <v>0</v>
      </c>
      <c r="GW368">
        <v>1</v>
      </c>
      <c r="GX368">
        <f t="shared" si="462"/>
        <v>0</v>
      </c>
      <c r="HA368">
        <v>0</v>
      </c>
      <c r="HB368">
        <v>0</v>
      </c>
      <c r="IK368">
        <v>0</v>
      </c>
    </row>
    <row r="369" spans="1:245" x14ac:dyDescent="0.2">
      <c r="A369">
        <v>17</v>
      </c>
      <c r="B369">
        <v>1</v>
      </c>
      <c r="E369" t="s">
        <v>651</v>
      </c>
      <c r="F369" t="s">
        <v>652</v>
      </c>
      <c r="G369" t="s">
        <v>653</v>
      </c>
      <c r="H369" t="s">
        <v>116</v>
      </c>
      <c r="I369">
        <v>2.08</v>
      </c>
      <c r="J369">
        <v>0</v>
      </c>
      <c r="O369">
        <f t="shared" si="430"/>
        <v>37686.519999999997</v>
      </c>
      <c r="P369">
        <f t="shared" si="431"/>
        <v>15.34</v>
      </c>
      <c r="Q369">
        <f t="shared" si="432"/>
        <v>3457.13</v>
      </c>
      <c r="R369">
        <f t="shared" si="433"/>
        <v>93.55</v>
      </c>
      <c r="S369">
        <f t="shared" si="434"/>
        <v>34214.050000000003</v>
      </c>
      <c r="T369">
        <f t="shared" si="435"/>
        <v>0</v>
      </c>
      <c r="U369">
        <f t="shared" si="436"/>
        <v>146.15120000000002</v>
      </c>
      <c r="V369">
        <f t="shared" si="437"/>
        <v>0</v>
      </c>
      <c r="W369">
        <f t="shared" si="438"/>
        <v>0</v>
      </c>
      <c r="X369">
        <f t="shared" si="439"/>
        <v>29424.080000000002</v>
      </c>
      <c r="Y369">
        <f t="shared" si="440"/>
        <v>15054.18</v>
      </c>
      <c r="AA369">
        <v>42145827</v>
      </c>
      <c r="AB369">
        <f t="shared" si="441"/>
        <v>1084.152</v>
      </c>
      <c r="AC369">
        <f t="shared" si="463"/>
        <v>1.41</v>
      </c>
      <c r="AD369">
        <f>ROUND(((ET369*1.25)),6)</f>
        <v>196</v>
      </c>
      <c r="AE369">
        <f>ROUND(((EU369*1.25)),6)</f>
        <v>44.975000000000001</v>
      </c>
      <c r="AF369">
        <f>ROUND(((EV369*1.15)),6)</f>
        <v>886.74199999999996</v>
      </c>
      <c r="AG369">
        <f t="shared" si="442"/>
        <v>0</v>
      </c>
      <c r="AH369">
        <f>((EW369*1.15))</f>
        <v>70.265000000000001</v>
      </c>
      <c r="AI369">
        <f>((EX369*1.25))</f>
        <v>0</v>
      </c>
      <c r="AJ369">
        <f t="shared" si="443"/>
        <v>0</v>
      </c>
      <c r="AK369">
        <v>929.29</v>
      </c>
      <c r="AL369">
        <v>1.41</v>
      </c>
      <c r="AM369">
        <v>156.80000000000001</v>
      </c>
      <c r="AN369">
        <v>35.979999999999997</v>
      </c>
      <c r="AO369">
        <v>771.08</v>
      </c>
      <c r="AP369">
        <v>0</v>
      </c>
      <c r="AQ369">
        <v>61.1</v>
      </c>
      <c r="AR369">
        <v>0</v>
      </c>
      <c r="AS369">
        <v>0</v>
      </c>
      <c r="AT369">
        <v>86</v>
      </c>
      <c r="AU369">
        <v>44</v>
      </c>
      <c r="AV369">
        <v>1</v>
      </c>
      <c r="AW369">
        <v>1</v>
      </c>
      <c r="AZ369">
        <v>1</v>
      </c>
      <c r="BA369">
        <v>18.55</v>
      </c>
      <c r="BB369">
        <v>8.48</v>
      </c>
      <c r="BC369">
        <v>5.23</v>
      </c>
      <c r="BD369" t="s">
        <v>3</v>
      </c>
      <c r="BE369" t="s">
        <v>3</v>
      </c>
      <c r="BF369" t="s">
        <v>3</v>
      </c>
      <c r="BG369" t="s">
        <v>3</v>
      </c>
      <c r="BH369">
        <v>0</v>
      </c>
      <c r="BI369">
        <v>1</v>
      </c>
      <c r="BJ369" t="s">
        <v>654</v>
      </c>
      <c r="BM369">
        <v>114</v>
      </c>
      <c r="BN369">
        <v>7156650</v>
      </c>
      <c r="BO369" t="s">
        <v>652</v>
      </c>
      <c r="BP369">
        <v>1</v>
      </c>
      <c r="BQ369">
        <v>30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3</v>
      </c>
      <c r="BZ369">
        <v>86</v>
      </c>
      <c r="CA369">
        <v>44</v>
      </c>
      <c r="CF369">
        <v>0</v>
      </c>
      <c r="CG369">
        <v>0</v>
      </c>
      <c r="CM369">
        <v>0</v>
      </c>
      <c r="CN369" t="s">
        <v>3</v>
      </c>
      <c r="CO369">
        <v>0</v>
      </c>
      <c r="CP369">
        <f t="shared" si="444"/>
        <v>37686.520000000004</v>
      </c>
      <c r="CQ369">
        <f t="shared" si="445"/>
        <v>7.3742999999999999</v>
      </c>
      <c r="CR369">
        <f t="shared" si="446"/>
        <v>1662.0800000000002</v>
      </c>
      <c r="CS369">
        <f t="shared" si="447"/>
        <v>44.975000000000001</v>
      </c>
      <c r="CT369">
        <f t="shared" si="448"/>
        <v>16449.0641</v>
      </c>
      <c r="CU369">
        <f t="shared" si="449"/>
        <v>0</v>
      </c>
      <c r="CV369">
        <f t="shared" si="450"/>
        <v>70.265000000000001</v>
      </c>
      <c r="CW369">
        <f t="shared" si="451"/>
        <v>0</v>
      </c>
      <c r="CX369">
        <f t="shared" si="452"/>
        <v>0</v>
      </c>
      <c r="CY369">
        <f t="shared" si="453"/>
        <v>29424.083000000002</v>
      </c>
      <c r="CZ369">
        <f t="shared" si="454"/>
        <v>15054.182000000001</v>
      </c>
      <c r="DC369" t="s">
        <v>3</v>
      </c>
      <c r="DD369" t="s">
        <v>3</v>
      </c>
      <c r="DE369" t="s">
        <v>11</v>
      </c>
      <c r="DF369" t="s">
        <v>11</v>
      </c>
      <c r="DG369" t="s">
        <v>12</v>
      </c>
      <c r="DH369" t="s">
        <v>3</v>
      </c>
      <c r="DI369" t="s">
        <v>12</v>
      </c>
      <c r="DJ369" t="s">
        <v>11</v>
      </c>
      <c r="DK369" t="s">
        <v>3</v>
      </c>
      <c r="DL369" t="s">
        <v>3</v>
      </c>
      <c r="DM369" t="s">
        <v>3</v>
      </c>
      <c r="DN369">
        <v>100</v>
      </c>
      <c r="DO369">
        <v>64</v>
      </c>
      <c r="DP369">
        <v>1.0469999999999999</v>
      </c>
      <c r="DQ369">
        <v>1.0029999999999999</v>
      </c>
      <c r="DU369">
        <v>1013</v>
      </c>
      <c r="DV369" t="s">
        <v>116</v>
      </c>
      <c r="DW369" t="s">
        <v>116</v>
      </c>
      <c r="DX369">
        <v>1</v>
      </c>
      <c r="EE369">
        <v>21987466</v>
      </c>
      <c r="EF369">
        <v>30</v>
      </c>
      <c r="EG369" t="s">
        <v>22</v>
      </c>
      <c r="EH369">
        <v>0</v>
      </c>
      <c r="EI369" t="s">
        <v>3</v>
      </c>
      <c r="EJ369">
        <v>1</v>
      </c>
      <c r="EK369">
        <v>114</v>
      </c>
      <c r="EL369" t="s">
        <v>655</v>
      </c>
      <c r="EM369" t="s">
        <v>656</v>
      </c>
      <c r="EO369" t="s">
        <v>3</v>
      </c>
      <c r="EQ369">
        <v>131072</v>
      </c>
      <c r="ER369">
        <v>929.29</v>
      </c>
      <c r="ES369">
        <v>1.41</v>
      </c>
      <c r="ET369">
        <v>156.80000000000001</v>
      </c>
      <c r="EU369">
        <v>35.979999999999997</v>
      </c>
      <c r="EV369">
        <v>771.08</v>
      </c>
      <c r="EW369">
        <v>61.1</v>
      </c>
      <c r="EX369">
        <v>0</v>
      </c>
      <c r="EY369">
        <v>0</v>
      </c>
      <c r="FQ369">
        <v>0</v>
      </c>
      <c r="FR369">
        <f t="shared" si="455"/>
        <v>0</v>
      </c>
      <c r="FS369">
        <v>0</v>
      </c>
      <c r="FX369">
        <v>100</v>
      </c>
      <c r="FY369">
        <v>64</v>
      </c>
      <c r="GA369" t="s">
        <v>3</v>
      </c>
      <c r="GD369">
        <v>0</v>
      </c>
      <c r="GF369">
        <v>1602891498</v>
      </c>
      <c r="GG369">
        <v>2</v>
      </c>
      <c r="GH369">
        <v>1</v>
      </c>
      <c r="GI369">
        <v>2</v>
      </c>
      <c r="GJ369">
        <v>0</v>
      </c>
      <c r="GK369">
        <f>ROUND(R369*(R12)/100,2)</f>
        <v>156.22999999999999</v>
      </c>
      <c r="GL369">
        <f t="shared" si="456"/>
        <v>0</v>
      </c>
      <c r="GM369">
        <f t="shared" si="457"/>
        <v>82321.009999999995</v>
      </c>
      <c r="GN369">
        <f t="shared" si="458"/>
        <v>82321.009999999995</v>
      </c>
      <c r="GO369">
        <f t="shared" si="459"/>
        <v>0</v>
      </c>
      <c r="GP369">
        <f t="shared" si="460"/>
        <v>0</v>
      </c>
      <c r="GR369">
        <v>0</v>
      </c>
      <c r="GS369">
        <v>0</v>
      </c>
      <c r="GT369">
        <v>0</v>
      </c>
      <c r="GU369" t="s">
        <v>3</v>
      </c>
      <c r="GV369">
        <f t="shared" si="461"/>
        <v>0</v>
      </c>
      <c r="GW369">
        <v>1</v>
      </c>
      <c r="GX369">
        <f t="shared" si="462"/>
        <v>0</v>
      </c>
      <c r="HA369">
        <v>0</v>
      </c>
      <c r="HB369">
        <v>0</v>
      </c>
      <c r="IK369">
        <v>0</v>
      </c>
    </row>
    <row r="370" spans="1:245" x14ac:dyDescent="0.2">
      <c r="A370">
        <v>18</v>
      </c>
      <c r="B370">
        <v>1</v>
      </c>
      <c r="E370" t="s">
        <v>657</v>
      </c>
      <c r="F370" t="s">
        <v>121</v>
      </c>
      <c r="G370" t="s">
        <v>122</v>
      </c>
      <c r="H370" t="s">
        <v>123</v>
      </c>
      <c r="I370">
        <f>I369*J370</f>
        <v>0.22014700000000001</v>
      </c>
      <c r="J370">
        <v>0.10583990384615384</v>
      </c>
      <c r="O370">
        <f t="shared" si="430"/>
        <v>6.6</v>
      </c>
      <c r="P370">
        <f t="shared" si="431"/>
        <v>6.6</v>
      </c>
      <c r="Q370">
        <f t="shared" si="432"/>
        <v>0</v>
      </c>
      <c r="R370">
        <f t="shared" si="433"/>
        <v>0</v>
      </c>
      <c r="S370">
        <f t="shared" si="434"/>
        <v>0</v>
      </c>
      <c r="T370">
        <f t="shared" si="435"/>
        <v>0</v>
      </c>
      <c r="U370">
        <f t="shared" si="436"/>
        <v>0</v>
      </c>
      <c r="V370">
        <f t="shared" si="437"/>
        <v>0</v>
      </c>
      <c r="W370">
        <f t="shared" si="438"/>
        <v>0</v>
      </c>
      <c r="X370">
        <f t="shared" si="439"/>
        <v>0</v>
      </c>
      <c r="Y370">
        <f t="shared" si="440"/>
        <v>0</v>
      </c>
      <c r="AA370">
        <v>42145827</v>
      </c>
      <c r="AB370">
        <f t="shared" si="441"/>
        <v>7.07</v>
      </c>
      <c r="AC370">
        <f t="shared" si="463"/>
        <v>7.07</v>
      </c>
      <c r="AD370">
        <f t="shared" ref="AD370:AF372" si="471">ROUND((ET370),6)</f>
        <v>0</v>
      </c>
      <c r="AE370">
        <f t="shared" si="471"/>
        <v>0</v>
      </c>
      <c r="AF370">
        <f t="shared" si="471"/>
        <v>0</v>
      </c>
      <c r="AG370">
        <f t="shared" si="442"/>
        <v>0</v>
      </c>
      <c r="AH370">
        <f t="shared" ref="AH370:AI372" si="472">(EW370)</f>
        <v>0</v>
      </c>
      <c r="AI370">
        <f t="shared" si="472"/>
        <v>0</v>
      </c>
      <c r="AJ370">
        <f t="shared" si="443"/>
        <v>0</v>
      </c>
      <c r="AK370">
        <v>7.07</v>
      </c>
      <c r="AL370">
        <v>7.07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1</v>
      </c>
      <c r="AW370">
        <v>1</v>
      </c>
      <c r="AZ370">
        <v>1</v>
      </c>
      <c r="BA370">
        <v>1</v>
      </c>
      <c r="BB370">
        <v>1</v>
      </c>
      <c r="BC370">
        <v>4.24</v>
      </c>
      <c r="BD370" t="s">
        <v>3</v>
      </c>
      <c r="BE370" t="s">
        <v>3</v>
      </c>
      <c r="BF370" t="s">
        <v>3</v>
      </c>
      <c r="BG370" t="s">
        <v>3</v>
      </c>
      <c r="BH370">
        <v>3</v>
      </c>
      <c r="BI370">
        <v>1</v>
      </c>
      <c r="BJ370" t="s">
        <v>124</v>
      </c>
      <c r="BM370">
        <v>114</v>
      </c>
      <c r="BN370">
        <v>7156650</v>
      </c>
      <c r="BO370" t="s">
        <v>121</v>
      </c>
      <c r="BP370">
        <v>1</v>
      </c>
      <c r="BQ370">
        <v>30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0</v>
      </c>
      <c r="CA370">
        <v>0</v>
      </c>
      <c r="CF370">
        <v>0</v>
      </c>
      <c r="CG370">
        <v>0</v>
      </c>
      <c r="CM370">
        <v>0</v>
      </c>
      <c r="CN370" t="s">
        <v>3</v>
      </c>
      <c r="CO370">
        <v>0</v>
      </c>
      <c r="CP370">
        <f t="shared" si="444"/>
        <v>6.6</v>
      </c>
      <c r="CQ370">
        <f t="shared" si="445"/>
        <v>29.976800000000004</v>
      </c>
      <c r="CR370">
        <f t="shared" si="446"/>
        <v>0</v>
      </c>
      <c r="CS370">
        <f t="shared" si="447"/>
        <v>0</v>
      </c>
      <c r="CT370">
        <f t="shared" si="448"/>
        <v>0</v>
      </c>
      <c r="CU370">
        <f t="shared" si="449"/>
        <v>0</v>
      </c>
      <c r="CV370">
        <f t="shared" si="450"/>
        <v>0</v>
      </c>
      <c r="CW370">
        <f t="shared" si="451"/>
        <v>0</v>
      </c>
      <c r="CX370">
        <f t="shared" si="452"/>
        <v>0</v>
      </c>
      <c r="CY370">
        <f t="shared" si="453"/>
        <v>0</v>
      </c>
      <c r="CZ370">
        <f t="shared" si="454"/>
        <v>0</v>
      </c>
      <c r="DC370" t="s">
        <v>3</v>
      </c>
      <c r="DD370" t="s">
        <v>3</v>
      </c>
      <c r="DE370" t="s">
        <v>3</v>
      </c>
      <c r="DF370" t="s">
        <v>3</v>
      </c>
      <c r="DG370" t="s">
        <v>3</v>
      </c>
      <c r="DH370" t="s">
        <v>3</v>
      </c>
      <c r="DI370" t="s">
        <v>3</v>
      </c>
      <c r="DJ370" t="s">
        <v>3</v>
      </c>
      <c r="DK370" t="s">
        <v>3</v>
      </c>
      <c r="DL370" t="s">
        <v>3</v>
      </c>
      <c r="DM370" t="s">
        <v>3</v>
      </c>
      <c r="DN370">
        <v>100</v>
      </c>
      <c r="DO370">
        <v>64</v>
      </c>
      <c r="DP370">
        <v>1.0469999999999999</v>
      </c>
      <c r="DQ370">
        <v>1.0029999999999999</v>
      </c>
      <c r="DU370">
        <v>1007</v>
      </c>
      <c r="DV370" t="s">
        <v>123</v>
      </c>
      <c r="DW370" t="s">
        <v>123</v>
      </c>
      <c r="DX370">
        <v>1</v>
      </c>
      <c r="EE370">
        <v>21987466</v>
      </c>
      <c r="EF370">
        <v>30</v>
      </c>
      <c r="EG370" t="s">
        <v>22</v>
      </c>
      <c r="EH370">
        <v>0</v>
      </c>
      <c r="EI370" t="s">
        <v>3</v>
      </c>
      <c r="EJ370">
        <v>1</v>
      </c>
      <c r="EK370">
        <v>114</v>
      </c>
      <c r="EL370" t="s">
        <v>655</v>
      </c>
      <c r="EM370" t="s">
        <v>656</v>
      </c>
      <c r="EO370" t="s">
        <v>3</v>
      </c>
      <c r="EQ370">
        <v>0</v>
      </c>
      <c r="ER370">
        <v>7.07</v>
      </c>
      <c r="ES370">
        <v>7.07</v>
      </c>
      <c r="ET370">
        <v>0</v>
      </c>
      <c r="EU370">
        <v>0</v>
      </c>
      <c r="EV370">
        <v>0</v>
      </c>
      <c r="EW370">
        <v>0</v>
      </c>
      <c r="EX370">
        <v>0</v>
      </c>
      <c r="FQ370">
        <v>0</v>
      </c>
      <c r="FR370">
        <f t="shared" si="455"/>
        <v>0</v>
      </c>
      <c r="FS370">
        <v>0</v>
      </c>
      <c r="FX370">
        <v>100</v>
      </c>
      <c r="FY370">
        <v>64</v>
      </c>
      <c r="GA370" t="s">
        <v>3</v>
      </c>
      <c r="GD370">
        <v>0</v>
      </c>
      <c r="GF370">
        <v>-862991314</v>
      </c>
      <c r="GG370">
        <v>2</v>
      </c>
      <c r="GH370">
        <v>1</v>
      </c>
      <c r="GI370">
        <v>2</v>
      </c>
      <c r="GJ370">
        <v>0</v>
      </c>
      <c r="GK370">
        <f>ROUND(R370*(R12)/100,2)</f>
        <v>0</v>
      </c>
      <c r="GL370">
        <f t="shared" si="456"/>
        <v>0</v>
      </c>
      <c r="GM370">
        <f t="shared" si="457"/>
        <v>6.6</v>
      </c>
      <c r="GN370">
        <f t="shared" si="458"/>
        <v>6.6</v>
      </c>
      <c r="GO370">
        <f t="shared" si="459"/>
        <v>0</v>
      </c>
      <c r="GP370">
        <f t="shared" si="460"/>
        <v>0</v>
      </c>
      <c r="GR370">
        <v>0</v>
      </c>
      <c r="GS370">
        <v>0</v>
      </c>
      <c r="GT370">
        <v>0</v>
      </c>
      <c r="GU370" t="s">
        <v>3</v>
      </c>
      <c r="GV370">
        <f t="shared" si="461"/>
        <v>0</v>
      </c>
      <c r="GW370">
        <v>1</v>
      </c>
      <c r="GX370">
        <f t="shared" si="462"/>
        <v>0</v>
      </c>
      <c r="HA370">
        <v>0</v>
      </c>
      <c r="HB370">
        <v>0</v>
      </c>
      <c r="IK370">
        <v>0</v>
      </c>
    </row>
    <row r="371" spans="1:245" x14ac:dyDescent="0.2">
      <c r="A371">
        <v>18</v>
      </c>
      <c r="B371">
        <v>1</v>
      </c>
      <c r="E371" t="s">
        <v>658</v>
      </c>
      <c r="F371" t="s">
        <v>126</v>
      </c>
      <c r="G371" t="s">
        <v>127</v>
      </c>
      <c r="H371" t="s">
        <v>39</v>
      </c>
      <c r="I371">
        <f>I369*J371</f>
        <v>1.257984</v>
      </c>
      <c r="J371">
        <v>0.6048</v>
      </c>
      <c r="O371">
        <f t="shared" si="430"/>
        <v>6289.88</v>
      </c>
      <c r="P371">
        <f t="shared" si="431"/>
        <v>6289.88</v>
      </c>
      <c r="Q371">
        <f t="shared" si="432"/>
        <v>0</v>
      </c>
      <c r="R371">
        <f t="shared" si="433"/>
        <v>0</v>
      </c>
      <c r="S371">
        <f t="shared" si="434"/>
        <v>0</v>
      </c>
      <c r="T371">
        <f t="shared" si="435"/>
        <v>0</v>
      </c>
      <c r="U371">
        <f t="shared" si="436"/>
        <v>0</v>
      </c>
      <c r="V371">
        <f t="shared" si="437"/>
        <v>0</v>
      </c>
      <c r="W371">
        <f t="shared" si="438"/>
        <v>0</v>
      </c>
      <c r="X371">
        <f t="shared" si="439"/>
        <v>0</v>
      </c>
      <c r="Y371">
        <f t="shared" si="440"/>
        <v>0</v>
      </c>
      <c r="AA371">
        <v>42145827</v>
      </c>
      <c r="AB371">
        <f t="shared" si="441"/>
        <v>1742.15</v>
      </c>
      <c r="AC371">
        <f t="shared" si="463"/>
        <v>1742.15</v>
      </c>
      <c r="AD371">
        <f t="shared" si="471"/>
        <v>0</v>
      </c>
      <c r="AE371">
        <f t="shared" si="471"/>
        <v>0</v>
      </c>
      <c r="AF371">
        <f t="shared" si="471"/>
        <v>0</v>
      </c>
      <c r="AG371">
        <f t="shared" si="442"/>
        <v>0</v>
      </c>
      <c r="AH371">
        <f t="shared" si="472"/>
        <v>0</v>
      </c>
      <c r="AI371">
        <f t="shared" si="472"/>
        <v>0</v>
      </c>
      <c r="AJ371">
        <f t="shared" si="443"/>
        <v>0</v>
      </c>
      <c r="AK371">
        <v>1742.15</v>
      </c>
      <c r="AL371">
        <v>1742.15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1</v>
      </c>
      <c r="AW371">
        <v>1</v>
      </c>
      <c r="AZ371">
        <v>1</v>
      </c>
      <c r="BA371">
        <v>1</v>
      </c>
      <c r="BB371">
        <v>1</v>
      </c>
      <c r="BC371">
        <v>2.87</v>
      </c>
      <c r="BD371" t="s">
        <v>3</v>
      </c>
      <c r="BE371" t="s">
        <v>3</v>
      </c>
      <c r="BF371" t="s">
        <v>3</v>
      </c>
      <c r="BG371" t="s">
        <v>3</v>
      </c>
      <c r="BH371">
        <v>3</v>
      </c>
      <c r="BI371">
        <v>1</v>
      </c>
      <c r="BJ371" t="s">
        <v>128</v>
      </c>
      <c r="BM371">
        <v>114</v>
      </c>
      <c r="BN371">
        <v>7156650</v>
      </c>
      <c r="BO371" t="s">
        <v>126</v>
      </c>
      <c r="BP371">
        <v>1</v>
      </c>
      <c r="BQ371">
        <v>30</v>
      </c>
      <c r="BR371">
        <v>0</v>
      </c>
      <c r="BS371">
        <v>1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3</v>
      </c>
      <c r="BZ371">
        <v>0</v>
      </c>
      <c r="CA371">
        <v>0</v>
      </c>
      <c r="CF371">
        <v>0</v>
      </c>
      <c r="CG371">
        <v>0</v>
      </c>
      <c r="CM371">
        <v>0</v>
      </c>
      <c r="CN371" t="s">
        <v>3</v>
      </c>
      <c r="CO371">
        <v>0</v>
      </c>
      <c r="CP371">
        <f t="shared" si="444"/>
        <v>6289.88</v>
      </c>
      <c r="CQ371">
        <f t="shared" si="445"/>
        <v>4999.9705000000004</v>
      </c>
      <c r="CR371">
        <f t="shared" si="446"/>
        <v>0</v>
      </c>
      <c r="CS371">
        <f t="shared" si="447"/>
        <v>0</v>
      </c>
      <c r="CT371">
        <f t="shared" si="448"/>
        <v>0</v>
      </c>
      <c r="CU371">
        <f t="shared" si="449"/>
        <v>0</v>
      </c>
      <c r="CV371">
        <f t="shared" si="450"/>
        <v>0</v>
      </c>
      <c r="CW371">
        <f t="shared" si="451"/>
        <v>0</v>
      </c>
      <c r="CX371">
        <f t="shared" si="452"/>
        <v>0</v>
      </c>
      <c r="CY371">
        <f t="shared" si="453"/>
        <v>0</v>
      </c>
      <c r="CZ371">
        <f t="shared" si="454"/>
        <v>0</v>
      </c>
      <c r="DC371" t="s">
        <v>3</v>
      </c>
      <c r="DD371" t="s">
        <v>3</v>
      </c>
      <c r="DE371" t="s">
        <v>3</v>
      </c>
      <c r="DF371" t="s">
        <v>3</v>
      </c>
      <c r="DG371" t="s">
        <v>3</v>
      </c>
      <c r="DH371" t="s">
        <v>3</v>
      </c>
      <c r="DI371" t="s">
        <v>3</v>
      </c>
      <c r="DJ371" t="s">
        <v>3</v>
      </c>
      <c r="DK371" t="s">
        <v>3</v>
      </c>
      <c r="DL371" t="s">
        <v>3</v>
      </c>
      <c r="DM371" t="s">
        <v>3</v>
      </c>
      <c r="DN371">
        <v>100</v>
      </c>
      <c r="DO371">
        <v>64</v>
      </c>
      <c r="DP371">
        <v>1.0469999999999999</v>
      </c>
      <c r="DQ371">
        <v>1.0029999999999999</v>
      </c>
      <c r="DU371">
        <v>1009</v>
      </c>
      <c r="DV371" t="s">
        <v>39</v>
      </c>
      <c r="DW371" t="s">
        <v>39</v>
      </c>
      <c r="DX371">
        <v>1000</v>
      </c>
      <c r="EE371">
        <v>21987466</v>
      </c>
      <c r="EF371">
        <v>30</v>
      </c>
      <c r="EG371" t="s">
        <v>22</v>
      </c>
      <c r="EH371">
        <v>0</v>
      </c>
      <c r="EI371" t="s">
        <v>3</v>
      </c>
      <c r="EJ371">
        <v>1</v>
      </c>
      <c r="EK371">
        <v>114</v>
      </c>
      <c r="EL371" t="s">
        <v>655</v>
      </c>
      <c r="EM371" t="s">
        <v>656</v>
      </c>
      <c r="EO371" t="s">
        <v>3</v>
      </c>
      <c r="EQ371">
        <v>0</v>
      </c>
      <c r="ER371">
        <v>1742.15</v>
      </c>
      <c r="ES371">
        <v>1742.15</v>
      </c>
      <c r="ET371">
        <v>0</v>
      </c>
      <c r="EU371">
        <v>0</v>
      </c>
      <c r="EV371">
        <v>0</v>
      </c>
      <c r="EW371">
        <v>0</v>
      </c>
      <c r="EX371">
        <v>0</v>
      </c>
      <c r="FQ371">
        <v>0</v>
      </c>
      <c r="FR371">
        <f t="shared" si="455"/>
        <v>0</v>
      </c>
      <c r="FS371">
        <v>0</v>
      </c>
      <c r="FX371">
        <v>100</v>
      </c>
      <c r="FY371">
        <v>64</v>
      </c>
      <c r="GA371" t="s">
        <v>3</v>
      </c>
      <c r="GD371">
        <v>0</v>
      </c>
      <c r="GF371">
        <v>-1495068045</v>
      </c>
      <c r="GG371">
        <v>2</v>
      </c>
      <c r="GH371">
        <v>1</v>
      </c>
      <c r="GI371">
        <v>2</v>
      </c>
      <c r="GJ371">
        <v>0</v>
      </c>
      <c r="GK371">
        <f>ROUND(R371*(R12)/100,2)</f>
        <v>0</v>
      </c>
      <c r="GL371">
        <f t="shared" si="456"/>
        <v>0</v>
      </c>
      <c r="GM371">
        <f t="shared" si="457"/>
        <v>6289.88</v>
      </c>
      <c r="GN371">
        <f t="shared" si="458"/>
        <v>6289.88</v>
      </c>
      <c r="GO371">
        <f t="shared" si="459"/>
        <v>0</v>
      </c>
      <c r="GP371">
        <f t="shared" si="460"/>
        <v>0</v>
      </c>
      <c r="GR371">
        <v>0</v>
      </c>
      <c r="GS371">
        <v>0</v>
      </c>
      <c r="GT371">
        <v>0</v>
      </c>
      <c r="GU371" t="s">
        <v>3</v>
      </c>
      <c r="GV371">
        <f t="shared" si="461"/>
        <v>0</v>
      </c>
      <c r="GW371">
        <v>1</v>
      </c>
      <c r="GX371">
        <f t="shared" si="462"/>
        <v>0</v>
      </c>
      <c r="HA371">
        <v>0</v>
      </c>
      <c r="HB371">
        <v>0</v>
      </c>
      <c r="IK371">
        <v>0</v>
      </c>
    </row>
    <row r="372" spans="1:245" x14ac:dyDescent="0.2">
      <c r="A372">
        <v>18</v>
      </c>
      <c r="B372">
        <v>1</v>
      </c>
      <c r="E372" t="s">
        <v>659</v>
      </c>
      <c r="F372" t="s">
        <v>476</v>
      </c>
      <c r="G372" t="s">
        <v>477</v>
      </c>
      <c r="H372" t="s">
        <v>123</v>
      </c>
      <c r="I372">
        <f>I369*J372</f>
        <v>3.1449600000000002</v>
      </c>
      <c r="J372">
        <v>1.512</v>
      </c>
      <c r="O372">
        <f t="shared" si="430"/>
        <v>9831.67</v>
      </c>
      <c r="P372">
        <f t="shared" si="431"/>
        <v>9831.67</v>
      </c>
      <c r="Q372">
        <f t="shared" si="432"/>
        <v>0</v>
      </c>
      <c r="R372">
        <f t="shared" si="433"/>
        <v>0</v>
      </c>
      <c r="S372">
        <f t="shared" si="434"/>
        <v>0</v>
      </c>
      <c r="T372">
        <f t="shared" si="435"/>
        <v>0</v>
      </c>
      <c r="U372">
        <f t="shared" si="436"/>
        <v>0</v>
      </c>
      <c r="V372">
        <f t="shared" si="437"/>
        <v>0</v>
      </c>
      <c r="W372">
        <f t="shared" si="438"/>
        <v>0</v>
      </c>
      <c r="X372">
        <f t="shared" si="439"/>
        <v>0</v>
      </c>
      <c r="Y372">
        <f t="shared" si="440"/>
        <v>0</v>
      </c>
      <c r="AA372">
        <v>42145827</v>
      </c>
      <c r="AB372">
        <f t="shared" si="441"/>
        <v>481.69</v>
      </c>
      <c r="AC372">
        <f t="shared" si="463"/>
        <v>481.69</v>
      </c>
      <c r="AD372">
        <f t="shared" si="471"/>
        <v>0</v>
      </c>
      <c r="AE372">
        <f t="shared" si="471"/>
        <v>0</v>
      </c>
      <c r="AF372">
        <f t="shared" si="471"/>
        <v>0</v>
      </c>
      <c r="AG372">
        <f t="shared" si="442"/>
        <v>0</v>
      </c>
      <c r="AH372">
        <f t="shared" si="472"/>
        <v>0</v>
      </c>
      <c r="AI372">
        <f t="shared" si="472"/>
        <v>0</v>
      </c>
      <c r="AJ372">
        <f t="shared" si="443"/>
        <v>0</v>
      </c>
      <c r="AK372">
        <v>481.69</v>
      </c>
      <c r="AL372">
        <v>481.69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1</v>
      </c>
      <c r="AW372">
        <v>1</v>
      </c>
      <c r="AZ372">
        <v>1</v>
      </c>
      <c r="BA372">
        <v>1</v>
      </c>
      <c r="BB372">
        <v>1</v>
      </c>
      <c r="BC372">
        <v>6.49</v>
      </c>
      <c r="BD372" t="s">
        <v>3</v>
      </c>
      <c r="BE372" t="s">
        <v>3</v>
      </c>
      <c r="BF372" t="s">
        <v>3</v>
      </c>
      <c r="BG372" t="s">
        <v>3</v>
      </c>
      <c r="BH372">
        <v>3</v>
      </c>
      <c r="BI372">
        <v>1</v>
      </c>
      <c r="BJ372" t="s">
        <v>478</v>
      </c>
      <c r="BM372">
        <v>114</v>
      </c>
      <c r="BN372">
        <v>7156650</v>
      </c>
      <c r="BO372" t="s">
        <v>476</v>
      </c>
      <c r="BP372">
        <v>1</v>
      </c>
      <c r="BQ372">
        <v>30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3</v>
      </c>
      <c r="BZ372">
        <v>0</v>
      </c>
      <c r="CA372">
        <v>0</v>
      </c>
      <c r="CF372">
        <v>0</v>
      </c>
      <c r="CG372">
        <v>0</v>
      </c>
      <c r="CM372">
        <v>0</v>
      </c>
      <c r="CN372" t="s">
        <v>3</v>
      </c>
      <c r="CO372">
        <v>0</v>
      </c>
      <c r="CP372">
        <f t="shared" si="444"/>
        <v>9831.67</v>
      </c>
      <c r="CQ372">
        <f t="shared" si="445"/>
        <v>3126.1680999999999</v>
      </c>
      <c r="CR372">
        <f t="shared" si="446"/>
        <v>0</v>
      </c>
      <c r="CS372">
        <f t="shared" si="447"/>
        <v>0</v>
      </c>
      <c r="CT372">
        <f t="shared" si="448"/>
        <v>0</v>
      </c>
      <c r="CU372">
        <f t="shared" si="449"/>
        <v>0</v>
      </c>
      <c r="CV372">
        <f t="shared" si="450"/>
        <v>0</v>
      </c>
      <c r="CW372">
        <f t="shared" si="451"/>
        <v>0</v>
      </c>
      <c r="CX372">
        <f t="shared" si="452"/>
        <v>0</v>
      </c>
      <c r="CY372">
        <f t="shared" si="453"/>
        <v>0</v>
      </c>
      <c r="CZ372">
        <f t="shared" si="454"/>
        <v>0</v>
      </c>
      <c r="DC372" t="s">
        <v>3</v>
      </c>
      <c r="DD372" t="s">
        <v>3</v>
      </c>
      <c r="DE372" t="s">
        <v>3</v>
      </c>
      <c r="DF372" t="s">
        <v>3</v>
      </c>
      <c r="DG372" t="s">
        <v>3</v>
      </c>
      <c r="DH372" t="s">
        <v>3</v>
      </c>
      <c r="DI372" t="s">
        <v>3</v>
      </c>
      <c r="DJ372" t="s">
        <v>3</v>
      </c>
      <c r="DK372" t="s">
        <v>3</v>
      </c>
      <c r="DL372" t="s">
        <v>3</v>
      </c>
      <c r="DM372" t="s">
        <v>3</v>
      </c>
      <c r="DN372">
        <v>100</v>
      </c>
      <c r="DO372">
        <v>64</v>
      </c>
      <c r="DP372">
        <v>1.0469999999999999</v>
      </c>
      <c r="DQ372">
        <v>1.0029999999999999</v>
      </c>
      <c r="DU372">
        <v>1007</v>
      </c>
      <c r="DV372" t="s">
        <v>123</v>
      </c>
      <c r="DW372" t="s">
        <v>123</v>
      </c>
      <c r="DX372">
        <v>1</v>
      </c>
      <c r="EE372">
        <v>21987466</v>
      </c>
      <c r="EF372">
        <v>30</v>
      </c>
      <c r="EG372" t="s">
        <v>22</v>
      </c>
      <c r="EH372">
        <v>0</v>
      </c>
      <c r="EI372" t="s">
        <v>3</v>
      </c>
      <c r="EJ372">
        <v>1</v>
      </c>
      <c r="EK372">
        <v>114</v>
      </c>
      <c r="EL372" t="s">
        <v>655</v>
      </c>
      <c r="EM372" t="s">
        <v>656</v>
      </c>
      <c r="EO372" t="s">
        <v>3</v>
      </c>
      <c r="EQ372">
        <v>0</v>
      </c>
      <c r="ER372">
        <v>481.69</v>
      </c>
      <c r="ES372">
        <v>481.69</v>
      </c>
      <c r="ET372">
        <v>0</v>
      </c>
      <c r="EU372">
        <v>0</v>
      </c>
      <c r="EV372">
        <v>0</v>
      </c>
      <c r="EW372">
        <v>0</v>
      </c>
      <c r="EX372">
        <v>0</v>
      </c>
      <c r="FQ372">
        <v>0</v>
      </c>
      <c r="FR372">
        <f t="shared" si="455"/>
        <v>0</v>
      </c>
      <c r="FS372">
        <v>0</v>
      </c>
      <c r="FX372">
        <v>100</v>
      </c>
      <c r="FY372">
        <v>64</v>
      </c>
      <c r="GA372" t="s">
        <v>3</v>
      </c>
      <c r="GD372">
        <v>0</v>
      </c>
      <c r="GF372">
        <v>202608499</v>
      </c>
      <c r="GG372">
        <v>2</v>
      </c>
      <c r="GH372">
        <v>1</v>
      </c>
      <c r="GI372">
        <v>2</v>
      </c>
      <c r="GJ372">
        <v>0</v>
      </c>
      <c r="GK372">
        <f>ROUND(R372*(R12)/100,2)</f>
        <v>0</v>
      </c>
      <c r="GL372">
        <f t="shared" si="456"/>
        <v>0</v>
      </c>
      <c r="GM372">
        <f t="shared" si="457"/>
        <v>9831.67</v>
      </c>
      <c r="GN372">
        <f t="shared" si="458"/>
        <v>9831.67</v>
      </c>
      <c r="GO372">
        <f t="shared" si="459"/>
        <v>0</v>
      </c>
      <c r="GP372">
        <f t="shared" si="460"/>
        <v>0</v>
      </c>
      <c r="GR372">
        <v>0</v>
      </c>
      <c r="GS372">
        <v>0</v>
      </c>
      <c r="GT372">
        <v>0</v>
      </c>
      <c r="GU372" t="s">
        <v>3</v>
      </c>
      <c r="GV372">
        <f t="shared" si="461"/>
        <v>0</v>
      </c>
      <c r="GW372">
        <v>1</v>
      </c>
      <c r="GX372">
        <f t="shared" si="462"/>
        <v>0</v>
      </c>
      <c r="HA372">
        <v>0</v>
      </c>
      <c r="HB372">
        <v>0</v>
      </c>
      <c r="IK372">
        <v>0</v>
      </c>
    </row>
    <row r="373" spans="1:245" x14ac:dyDescent="0.2">
      <c r="A373">
        <v>17</v>
      </c>
      <c r="B373">
        <v>1</v>
      </c>
      <c r="E373" t="s">
        <v>660</v>
      </c>
      <c r="F373" t="s">
        <v>661</v>
      </c>
      <c r="G373" t="s">
        <v>662</v>
      </c>
      <c r="H373" t="s">
        <v>198</v>
      </c>
      <c r="I373">
        <v>2.08</v>
      </c>
      <c r="J373">
        <v>0</v>
      </c>
      <c r="O373">
        <f t="shared" si="430"/>
        <v>161935.03</v>
      </c>
      <c r="P373">
        <f t="shared" si="431"/>
        <v>13442.44</v>
      </c>
      <c r="Q373">
        <f t="shared" si="432"/>
        <v>775.1</v>
      </c>
      <c r="R373">
        <f t="shared" si="433"/>
        <v>21.5</v>
      </c>
      <c r="S373">
        <f t="shared" si="434"/>
        <v>147717.49</v>
      </c>
      <c r="T373">
        <f t="shared" si="435"/>
        <v>0</v>
      </c>
      <c r="U373">
        <f t="shared" si="436"/>
        <v>645.84</v>
      </c>
      <c r="V373">
        <f t="shared" si="437"/>
        <v>0</v>
      </c>
      <c r="W373">
        <f t="shared" si="438"/>
        <v>0</v>
      </c>
      <c r="X373">
        <f t="shared" si="439"/>
        <v>127037.04</v>
      </c>
      <c r="Y373">
        <f t="shared" si="440"/>
        <v>64995.7</v>
      </c>
      <c r="AA373">
        <v>42145827</v>
      </c>
      <c r="AB373">
        <f t="shared" si="441"/>
        <v>4845.5024999999996</v>
      </c>
      <c r="AC373">
        <f t="shared" si="463"/>
        <v>973.3</v>
      </c>
      <c r="AD373">
        <f>ROUND(((ET373*1.25)),6)</f>
        <v>43.737499999999997</v>
      </c>
      <c r="AE373">
        <f>ROUND(((EU373*1.25)),6)</f>
        <v>10.3375</v>
      </c>
      <c r="AF373">
        <f>ROUND(((EV373*1.15)),6)</f>
        <v>3828.4650000000001</v>
      </c>
      <c r="AG373">
        <f t="shared" si="442"/>
        <v>0</v>
      </c>
      <c r="AH373">
        <f>((EW373*1.15))</f>
        <v>310.5</v>
      </c>
      <c r="AI373">
        <f>((EX373*1.25))</f>
        <v>0</v>
      </c>
      <c r="AJ373">
        <f t="shared" si="443"/>
        <v>0</v>
      </c>
      <c r="AK373">
        <v>4337.3900000000003</v>
      </c>
      <c r="AL373">
        <v>973.3</v>
      </c>
      <c r="AM373">
        <v>34.99</v>
      </c>
      <c r="AN373">
        <v>8.27</v>
      </c>
      <c r="AO373">
        <v>3329.1</v>
      </c>
      <c r="AP373">
        <v>0</v>
      </c>
      <c r="AQ373">
        <v>270</v>
      </c>
      <c r="AR373">
        <v>0</v>
      </c>
      <c r="AS373">
        <v>0</v>
      </c>
      <c r="AT373">
        <v>86</v>
      </c>
      <c r="AU373">
        <v>44</v>
      </c>
      <c r="AV373">
        <v>1</v>
      </c>
      <c r="AW373">
        <v>1</v>
      </c>
      <c r="AZ373">
        <v>1</v>
      </c>
      <c r="BA373">
        <v>18.55</v>
      </c>
      <c r="BB373">
        <v>8.52</v>
      </c>
      <c r="BC373">
        <v>6.64</v>
      </c>
      <c r="BD373" t="s">
        <v>3</v>
      </c>
      <c r="BE373" t="s">
        <v>3</v>
      </c>
      <c r="BF373" t="s">
        <v>3</v>
      </c>
      <c r="BG373" t="s">
        <v>3</v>
      </c>
      <c r="BH373">
        <v>0</v>
      </c>
      <c r="BI373">
        <v>1</v>
      </c>
      <c r="BJ373" t="s">
        <v>663</v>
      </c>
      <c r="BM373">
        <v>110</v>
      </c>
      <c r="BN373">
        <v>7156650</v>
      </c>
      <c r="BO373" t="s">
        <v>661</v>
      </c>
      <c r="BP373">
        <v>1</v>
      </c>
      <c r="BQ373">
        <v>30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3</v>
      </c>
      <c r="BZ373">
        <v>86</v>
      </c>
      <c r="CA373">
        <v>44</v>
      </c>
      <c r="CF373">
        <v>0</v>
      </c>
      <c r="CG373">
        <v>0</v>
      </c>
      <c r="CM373">
        <v>0</v>
      </c>
      <c r="CN373" t="s">
        <v>3</v>
      </c>
      <c r="CO373">
        <v>0</v>
      </c>
      <c r="CP373">
        <f t="shared" si="444"/>
        <v>161935.03</v>
      </c>
      <c r="CQ373">
        <f t="shared" si="445"/>
        <v>6462.7119999999995</v>
      </c>
      <c r="CR373">
        <f t="shared" si="446"/>
        <v>372.64349999999996</v>
      </c>
      <c r="CS373">
        <f t="shared" si="447"/>
        <v>10.3375</v>
      </c>
      <c r="CT373">
        <f t="shared" si="448"/>
        <v>71018.025750000001</v>
      </c>
      <c r="CU373">
        <f t="shared" si="449"/>
        <v>0</v>
      </c>
      <c r="CV373">
        <f t="shared" si="450"/>
        <v>310.5</v>
      </c>
      <c r="CW373">
        <f t="shared" si="451"/>
        <v>0</v>
      </c>
      <c r="CX373">
        <f t="shared" si="452"/>
        <v>0</v>
      </c>
      <c r="CY373">
        <f t="shared" si="453"/>
        <v>127037.04139999999</v>
      </c>
      <c r="CZ373">
        <f t="shared" si="454"/>
        <v>64995.695599999999</v>
      </c>
      <c r="DC373" t="s">
        <v>3</v>
      </c>
      <c r="DD373" t="s">
        <v>3</v>
      </c>
      <c r="DE373" t="s">
        <v>11</v>
      </c>
      <c r="DF373" t="s">
        <v>11</v>
      </c>
      <c r="DG373" t="s">
        <v>12</v>
      </c>
      <c r="DH373" t="s">
        <v>3</v>
      </c>
      <c r="DI373" t="s">
        <v>12</v>
      </c>
      <c r="DJ373" t="s">
        <v>11</v>
      </c>
      <c r="DK373" t="s">
        <v>3</v>
      </c>
      <c r="DL373" t="s">
        <v>3</v>
      </c>
      <c r="DM373" t="s">
        <v>3</v>
      </c>
      <c r="DN373">
        <v>100</v>
      </c>
      <c r="DO373">
        <v>64</v>
      </c>
      <c r="DP373">
        <v>1.0469999999999999</v>
      </c>
      <c r="DQ373">
        <v>1.0029999999999999</v>
      </c>
      <c r="DU373">
        <v>1013</v>
      </c>
      <c r="DV373" t="s">
        <v>198</v>
      </c>
      <c r="DW373" t="s">
        <v>198</v>
      </c>
      <c r="DX373">
        <v>1</v>
      </c>
      <c r="EE373">
        <v>21987462</v>
      </c>
      <c r="EF373">
        <v>30</v>
      </c>
      <c r="EG373" t="s">
        <v>22</v>
      </c>
      <c r="EH373">
        <v>0</v>
      </c>
      <c r="EI373" t="s">
        <v>3</v>
      </c>
      <c r="EJ373">
        <v>1</v>
      </c>
      <c r="EK373">
        <v>110</v>
      </c>
      <c r="EL373" t="s">
        <v>200</v>
      </c>
      <c r="EM373" t="s">
        <v>201</v>
      </c>
      <c r="EO373" t="s">
        <v>3</v>
      </c>
      <c r="EQ373">
        <v>131072</v>
      </c>
      <c r="ER373">
        <v>4337.3900000000003</v>
      </c>
      <c r="ES373">
        <v>973.3</v>
      </c>
      <c r="ET373">
        <v>34.99</v>
      </c>
      <c r="EU373">
        <v>8.27</v>
      </c>
      <c r="EV373">
        <v>3329.1</v>
      </c>
      <c r="EW373">
        <v>270</v>
      </c>
      <c r="EX373">
        <v>0</v>
      </c>
      <c r="EY373">
        <v>0</v>
      </c>
      <c r="FQ373">
        <v>0</v>
      </c>
      <c r="FR373">
        <f t="shared" si="455"/>
        <v>0</v>
      </c>
      <c r="FS373">
        <v>0</v>
      </c>
      <c r="FX373">
        <v>100</v>
      </c>
      <c r="FY373">
        <v>64</v>
      </c>
      <c r="GA373" t="s">
        <v>3</v>
      </c>
      <c r="GD373">
        <v>0</v>
      </c>
      <c r="GF373">
        <v>1385632023</v>
      </c>
      <c r="GG373">
        <v>2</v>
      </c>
      <c r="GH373">
        <v>1</v>
      </c>
      <c r="GI373">
        <v>2</v>
      </c>
      <c r="GJ373">
        <v>0</v>
      </c>
      <c r="GK373">
        <f>ROUND(R373*(R12)/100,2)</f>
        <v>35.909999999999997</v>
      </c>
      <c r="GL373">
        <f t="shared" si="456"/>
        <v>0</v>
      </c>
      <c r="GM373">
        <f t="shared" si="457"/>
        <v>354003.68</v>
      </c>
      <c r="GN373">
        <f t="shared" si="458"/>
        <v>354003.68</v>
      </c>
      <c r="GO373">
        <f t="shared" si="459"/>
        <v>0</v>
      </c>
      <c r="GP373">
        <f t="shared" si="460"/>
        <v>0</v>
      </c>
      <c r="GR373">
        <v>0</v>
      </c>
      <c r="GS373">
        <v>0</v>
      </c>
      <c r="GT373">
        <v>0</v>
      </c>
      <c r="GU373" t="s">
        <v>3</v>
      </c>
      <c r="GV373">
        <f t="shared" si="461"/>
        <v>0</v>
      </c>
      <c r="GW373">
        <v>1</v>
      </c>
      <c r="GX373">
        <f t="shared" si="462"/>
        <v>0</v>
      </c>
      <c r="HA373">
        <v>0</v>
      </c>
      <c r="HB373">
        <v>0</v>
      </c>
      <c r="IK373">
        <v>0</v>
      </c>
    </row>
    <row r="374" spans="1:245" x14ac:dyDescent="0.2">
      <c r="A374">
        <v>18</v>
      </c>
      <c r="B374">
        <v>1</v>
      </c>
      <c r="E374" t="s">
        <v>664</v>
      </c>
      <c r="F374" t="s">
        <v>665</v>
      </c>
      <c r="G374" t="s">
        <v>666</v>
      </c>
      <c r="H374" t="s">
        <v>28</v>
      </c>
      <c r="I374">
        <f>I373*J374</f>
        <v>208</v>
      </c>
      <c r="J374">
        <v>100</v>
      </c>
      <c r="O374">
        <f t="shared" si="430"/>
        <v>113411.38</v>
      </c>
      <c r="P374">
        <f t="shared" si="431"/>
        <v>113411.38</v>
      </c>
      <c r="Q374">
        <f t="shared" si="432"/>
        <v>0</v>
      </c>
      <c r="R374">
        <f t="shared" si="433"/>
        <v>0</v>
      </c>
      <c r="S374">
        <f t="shared" si="434"/>
        <v>0</v>
      </c>
      <c r="T374">
        <f t="shared" si="435"/>
        <v>0</v>
      </c>
      <c r="U374">
        <f t="shared" si="436"/>
        <v>0</v>
      </c>
      <c r="V374">
        <f t="shared" si="437"/>
        <v>0</v>
      </c>
      <c r="W374">
        <f t="shared" si="438"/>
        <v>0</v>
      </c>
      <c r="X374">
        <f t="shared" si="439"/>
        <v>0</v>
      </c>
      <c r="Y374">
        <f t="shared" si="440"/>
        <v>0</v>
      </c>
      <c r="AA374">
        <v>42145827</v>
      </c>
      <c r="AB374">
        <f t="shared" si="441"/>
        <v>38.67</v>
      </c>
      <c r="AC374">
        <f t="shared" si="463"/>
        <v>38.67</v>
      </c>
      <c r="AD374">
        <f t="shared" ref="AD374:AF375" si="473">ROUND((ET374),6)</f>
        <v>0</v>
      </c>
      <c r="AE374">
        <f t="shared" si="473"/>
        <v>0</v>
      </c>
      <c r="AF374">
        <f t="shared" si="473"/>
        <v>0</v>
      </c>
      <c r="AG374">
        <f t="shared" si="442"/>
        <v>0</v>
      </c>
      <c r="AH374">
        <f>(EW374)</f>
        <v>0</v>
      </c>
      <c r="AI374">
        <f>(EX374)</f>
        <v>0</v>
      </c>
      <c r="AJ374">
        <f t="shared" si="443"/>
        <v>0</v>
      </c>
      <c r="AK374">
        <v>38.67</v>
      </c>
      <c r="AL374">
        <v>38.67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1</v>
      </c>
      <c r="AW374">
        <v>1</v>
      </c>
      <c r="AZ374">
        <v>1</v>
      </c>
      <c r="BA374">
        <v>1</v>
      </c>
      <c r="BB374">
        <v>1</v>
      </c>
      <c r="BC374">
        <v>14.1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1</v>
      </c>
      <c r="BJ374" t="s">
        <v>667</v>
      </c>
      <c r="BM374">
        <v>110</v>
      </c>
      <c r="BN374">
        <v>7156650</v>
      </c>
      <c r="BO374" t="s">
        <v>665</v>
      </c>
      <c r="BP374">
        <v>1</v>
      </c>
      <c r="BQ374">
        <v>30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0</v>
      </c>
      <c r="CA374">
        <v>0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444"/>
        <v>113411.38</v>
      </c>
      <c r="CQ374">
        <f t="shared" si="445"/>
        <v>545.24699999999996</v>
      </c>
      <c r="CR374">
        <f t="shared" si="446"/>
        <v>0</v>
      </c>
      <c r="CS374">
        <f t="shared" si="447"/>
        <v>0</v>
      </c>
      <c r="CT374">
        <f t="shared" si="448"/>
        <v>0</v>
      </c>
      <c r="CU374">
        <f t="shared" si="449"/>
        <v>0</v>
      </c>
      <c r="CV374">
        <f t="shared" si="450"/>
        <v>0</v>
      </c>
      <c r="CW374">
        <f t="shared" si="451"/>
        <v>0</v>
      </c>
      <c r="CX374">
        <f t="shared" si="452"/>
        <v>0</v>
      </c>
      <c r="CY374">
        <f t="shared" si="453"/>
        <v>0</v>
      </c>
      <c r="CZ374">
        <f t="shared" si="454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100</v>
      </c>
      <c r="DO374">
        <v>64</v>
      </c>
      <c r="DP374">
        <v>1.0469999999999999</v>
      </c>
      <c r="DQ374">
        <v>1.0029999999999999</v>
      </c>
      <c r="DU374">
        <v>1005</v>
      </c>
      <c r="DV374" t="s">
        <v>28</v>
      </c>
      <c r="DW374" t="s">
        <v>28</v>
      </c>
      <c r="DX374">
        <v>1</v>
      </c>
      <c r="EE374">
        <v>21987462</v>
      </c>
      <c r="EF374">
        <v>30</v>
      </c>
      <c r="EG374" t="s">
        <v>22</v>
      </c>
      <c r="EH374">
        <v>0</v>
      </c>
      <c r="EI374" t="s">
        <v>3</v>
      </c>
      <c r="EJ374">
        <v>1</v>
      </c>
      <c r="EK374">
        <v>110</v>
      </c>
      <c r="EL374" t="s">
        <v>200</v>
      </c>
      <c r="EM374" t="s">
        <v>201</v>
      </c>
      <c r="EO374" t="s">
        <v>3</v>
      </c>
      <c r="EQ374">
        <v>0</v>
      </c>
      <c r="ER374">
        <v>38.67</v>
      </c>
      <c r="ES374">
        <v>38.67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455"/>
        <v>0</v>
      </c>
      <c r="FS374">
        <v>0</v>
      </c>
      <c r="FX374">
        <v>100</v>
      </c>
      <c r="FY374">
        <v>64</v>
      </c>
      <c r="GA374" t="s">
        <v>3</v>
      </c>
      <c r="GD374">
        <v>0</v>
      </c>
      <c r="GF374">
        <v>-1881550686</v>
      </c>
      <c r="GG374">
        <v>2</v>
      </c>
      <c r="GH374">
        <v>1</v>
      </c>
      <c r="GI374">
        <v>2</v>
      </c>
      <c r="GJ374">
        <v>0</v>
      </c>
      <c r="GK374">
        <f>ROUND(R374*(R12)/100,2)</f>
        <v>0</v>
      </c>
      <c r="GL374">
        <f t="shared" si="456"/>
        <v>0</v>
      </c>
      <c r="GM374">
        <f t="shared" si="457"/>
        <v>113411.38</v>
      </c>
      <c r="GN374">
        <f t="shared" si="458"/>
        <v>113411.38</v>
      </c>
      <c r="GO374">
        <f t="shared" si="459"/>
        <v>0</v>
      </c>
      <c r="GP374">
        <f t="shared" si="460"/>
        <v>0</v>
      </c>
      <c r="GR374">
        <v>0</v>
      </c>
      <c r="GS374">
        <v>0</v>
      </c>
      <c r="GT374">
        <v>0</v>
      </c>
      <c r="GU374" t="s">
        <v>3</v>
      </c>
      <c r="GV374">
        <f t="shared" si="461"/>
        <v>0</v>
      </c>
      <c r="GW374">
        <v>1</v>
      </c>
      <c r="GX374">
        <f t="shared" si="462"/>
        <v>0</v>
      </c>
      <c r="HA374">
        <v>0</v>
      </c>
      <c r="HB374">
        <v>0</v>
      </c>
      <c r="IK374">
        <v>0</v>
      </c>
    </row>
    <row r="375" spans="1:245" x14ac:dyDescent="0.2">
      <c r="A375">
        <v>18</v>
      </c>
      <c r="B375">
        <v>1</v>
      </c>
      <c r="E375" t="s">
        <v>668</v>
      </c>
      <c r="F375" t="s">
        <v>159</v>
      </c>
      <c r="G375" t="s">
        <v>160</v>
      </c>
      <c r="H375" t="s">
        <v>39</v>
      </c>
      <c r="I375">
        <f>I373*J375</f>
        <v>0.104</v>
      </c>
      <c r="J375">
        <v>4.9999999999999996E-2</v>
      </c>
      <c r="O375">
        <f t="shared" si="430"/>
        <v>2302.44</v>
      </c>
      <c r="P375">
        <f t="shared" si="431"/>
        <v>2302.44</v>
      </c>
      <c r="Q375">
        <f t="shared" si="432"/>
        <v>0</v>
      </c>
      <c r="R375">
        <f t="shared" si="433"/>
        <v>0</v>
      </c>
      <c r="S375">
        <f t="shared" si="434"/>
        <v>0</v>
      </c>
      <c r="T375">
        <f t="shared" si="435"/>
        <v>0</v>
      </c>
      <c r="U375">
        <f t="shared" si="436"/>
        <v>0</v>
      </c>
      <c r="V375">
        <f t="shared" si="437"/>
        <v>0</v>
      </c>
      <c r="W375">
        <f t="shared" si="438"/>
        <v>0</v>
      </c>
      <c r="X375">
        <f t="shared" si="439"/>
        <v>0</v>
      </c>
      <c r="Y375">
        <f t="shared" si="440"/>
        <v>0</v>
      </c>
      <c r="AA375">
        <v>42145827</v>
      </c>
      <c r="AB375">
        <f t="shared" si="441"/>
        <v>17999.07</v>
      </c>
      <c r="AC375">
        <f t="shared" si="463"/>
        <v>17999.07</v>
      </c>
      <c r="AD375">
        <f t="shared" si="473"/>
        <v>0</v>
      </c>
      <c r="AE375">
        <f t="shared" si="473"/>
        <v>0</v>
      </c>
      <c r="AF375">
        <f t="shared" si="473"/>
        <v>0</v>
      </c>
      <c r="AG375">
        <f t="shared" si="442"/>
        <v>0</v>
      </c>
      <c r="AH375">
        <f>(EW375)</f>
        <v>0</v>
      </c>
      <c r="AI375">
        <f>(EX375)</f>
        <v>0</v>
      </c>
      <c r="AJ375">
        <f t="shared" si="443"/>
        <v>0</v>
      </c>
      <c r="AK375">
        <v>17999.07</v>
      </c>
      <c r="AL375">
        <v>17999.07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1</v>
      </c>
      <c r="AW375">
        <v>1</v>
      </c>
      <c r="AZ375">
        <v>1</v>
      </c>
      <c r="BA375">
        <v>1</v>
      </c>
      <c r="BB375">
        <v>1</v>
      </c>
      <c r="BC375">
        <v>1.23</v>
      </c>
      <c r="BD375" t="s">
        <v>3</v>
      </c>
      <c r="BE375" t="s">
        <v>3</v>
      </c>
      <c r="BF375" t="s">
        <v>3</v>
      </c>
      <c r="BG375" t="s">
        <v>3</v>
      </c>
      <c r="BH375">
        <v>3</v>
      </c>
      <c r="BI375">
        <v>1</v>
      </c>
      <c r="BJ375" t="s">
        <v>161</v>
      </c>
      <c r="BM375">
        <v>110</v>
      </c>
      <c r="BN375">
        <v>7156650</v>
      </c>
      <c r="BO375" t="s">
        <v>159</v>
      </c>
      <c r="BP375">
        <v>1</v>
      </c>
      <c r="BQ375">
        <v>30</v>
      </c>
      <c r="BR375">
        <v>0</v>
      </c>
      <c r="BS375">
        <v>1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3</v>
      </c>
      <c r="BZ375">
        <v>0</v>
      </c>
      <c r="CA375">
        <v>0</v>
      </c>
      <c r="CF375">
        <v>0</v>
      </c>
      <c r="CG375">
        <v>0</v>
      </c>
      <c r="CM375">
        <v>0</v>
      </c>
      <c r="CN375" t="s">
        <v>3</v>
      </c>
      <c r="CO375">
        <v>0</v>
      </c>
      <c r="CP375">
        <f t="shared" si="444"/>
        <v>2302.44</v>
      </c>
      <c r="CQ375">
        <f t="shared" si="445"/>
        <v>22138.856100000001</v>
      </c>
      <c r="CR375">
        <f t="shared" si="446"/>
        <v>0</v>
      </c>
      <c r="CS375">
        <f t="shared" si="447"/>
        <v>0</v>
      </c>
      <c r="CT375">
        <f t="shared" si="448"/>
        <v>0</v>
      </c>
      <c r="CU375">
        <f t="shared" si="449"/>
        <v>0</v>
      </c>
      <c r="CV375">
        <f t="shared" si="450"/>
        <v>0</v>
      </c>
      <c r="CW375">
        <f t="shared" si="451"/>
        <v>0</v>
      </c>
      <c r="CX375">
        <f t="shared" si="452"/>
        <v>0</v>
      </c>
      <c r="CY375">
        <f t="shared" si="453"/>
        <v>0</v>
      </c>
      <c r="CZ375">
        <f t="shared" si="454"/>
        <v>0</v>
      </c>
      <c r="DC375" t="s">
        <v>3</v>
      </c>
      <c r="DD375" t="s">
        <v>3</v>
      </c>
      <c r="DE375" t="s">
        <v>3</v>
      </c>
      <c r="DF375" t="s">
        <v>3</v>
      </c>
      <c r="DG375" t="s">
        <v>3</v>
      </c>
      <c r="DH375" t="s">
        <v>3</v>
      </c>
      <c r="DI375" t="s">
        <v>3</v>
      </c>
      <c r="DJ375" t="s">
        <v>3</v>
      </c>
      <c r="DK375" t="s">
        <v>3</v>
      </c>
      <c r="DL375" t="s">
        <v>3</v>
      </c>
      <c r="DM375" t="s">
        <v>3</v>
      </c>
      <c r="DN375">
        <v>100</v>
      </c>
      <c r="DO375">
        <v>64</v>
      </c>
      <c r="DP375">
        <v>1.0469999999999999</v>
      </c>
      <c r="DQ375">
        <v>1.0029999999999999</v>
      </c>
      <c r="DU375">
        <v>1009</v>
      </c>
      <c r="DV375" t="s">
        <v>39</v>
      </c>
      <c r="DW375" t="s">
        <v>39</v>
      </c>
      <c r="DX375">
        <v>1000</v>
      </c>
      <c r="EE375">
        <v>21987462</v>
      </c>
      <c r="EF375">
        <v>30</v>
      </c>
      <c r="EG375" t="s">
        <v>22</v>
      </c>
      <c r="EH375">
        <v>0</v>
      </c>
      <c r="EI375" t="s">
        <v>3</v>
      </c>
      <c r="EJ375">
        <v>1</v>
      </c>
      <c r="EK375">
        <v>110</v>
      </c>
      <c r="EL375" t="s">
        <v>200</v>
      </c>
      <c r="EM375" t="s">
        <v>201</v>
      </c>
      <c r="EO375" t="s">
        <v>3</v>
      </c>
      <c r="EQ375">
        <v>0</v>
      </c>
      <c r="ER375">
        <v>17999.07</v>
      </c>
      <c r="ES375">
        <v>17999.07</v>
      </c>
      <c r="ET375">
        <v>0</v>
      </c>
      <c r="EU375">
        <v>0</v>
      </c>
      <c r="EV375">
        <v>0</v>
      </c>
      <c r="EW375">
        <v>0</v>
      </c>
      <c r="EX375">
        <v>0</v>
      </c>
      <c r="FQ375">
        <v>0</v>
      </c>
      <c r="FR375">
        <f t="shared" si="455"/>
        <v>0</v>
      </c>
      <c r="FS375">
        <v>0</v>
      </c>
      <c r="FX375">
        <v>100</v>
      </c>
      <c r="FY375">
        <v>64</v>
      </c>
      <c r="GA375" t="s">
        <v>3</v>
      </c>
      <c r="GD375">
        <v>0</v>
      </c>
      <c r="GF375">
        <v>318845614</v>
      </c>
      <c r="GG375">
        <v>2</v>
      </c>
      <c r="GH375">
        <v>1</v>
      </c>
      <c r="GI375">
        <v>2</v>
      </c>
      <c r="GJ375">
        <v>0</v>
      </c>
      <c r="GK375">
        <f>ROUND(R375*(R12)/100,2)</f>
        <v>0</v>
      </c>
      <c r="GL375">
        <f t="shared" si="456"/>
        <v>0</v>
      </c>
      <c r="GM375">
        <f t="shared" si="457"/>
        <v>2302.44</v>
      </c>
      <c r="GN375">
        <f t="shared" si="458"/>
        <v>2302.44</v>
      </c>
      <c r="GO375">
        <f t="shared" si="459"/>
        <v>0</v>
      </c>
      <c r="GP375">
        <f t="shared" si="460"/>
        <v>0</v>
      </c>
      <c r="GR375">
        <v>0</v>
      </c>
      <c r="GS375">
        <v>0</v>
      </c>
      <c r="GT375">
        <v>0</v>
      </c>
      <c r="GU375" t="s">
        <v>3</v>
      </c>
      <c r="GV375">
        <f t="shared" si="461"/>
        <v>0</v>
      </c>
      <c r="GW375">
        <v>1</v>
      </c>
      <c r="GX375">
        <f t="shared" si="462"/>
        <v>0</v>
      </c>
      <c r="HA375">
        <v>0</v>
      </c>
      <c r="HB375">
        <v>0</v>
      </c>
      <c r="IK375">
        <v>0</v>
      </c>
    </row>
    <row r="376" spans="1:245" x14ac:dyDescent="0.2">
      <c r="A376">
        <v>19</v>
      </c>
      <c r="B376">
        <v>1</v>
      </c>
      <c r="F376" t="s">
        <v>3</v>
      </c>
      <c r="G376" t="s">
        <v>669</v>
      </c>
      <c r="H376" t="s">
        <v>3</v>
      </c>
      <c r="AA376">
        <v>1</v>
      </c>
      <c r="IK376">
        <v>0</v>
      </c>
    </row>
    <row r="377" spans="1:245" x14ac:dyDescent="0.2">
      <c r="A377">
        <v>17</v>
      </c>
      <c r="B377">
        <v>1</v>
      </c>
      <c r="E377" t="s">
        <v>670</v>
      </c>
      <c r="F377" t="s">
        <v>671</v>
      </c>
      <c r="G377" t="s">
        <v>672</v>
      </c>
      <c r="H377" t="s">
        <v>594</v>
      </c>
      <c r="I377">
        <v>1.2</v>
      </c>
      <c r="J377">
        <v>0</v>
      </c>
      <c r="O377">
        <f t="shared" ref="O377:O386" si="474">ROUND(CP377,2)</f>
        <v>14106.47</v>
      </c>
      <c r="P377">
        <f t="shared" ref="P377:P386" si="475">ROUND(CQ377*I377,2)</f>
        <v>263.64999999999998</v>
      </c>
      <c r="Q377">
        <f t="shared" ref="Q377:Q386" si="476">ROUND(CR377*I377,2)</f>
        <v>478.61</v>
      </c>
      <c r="R377">
        <f t="shared" ref="R377:R386" si="477">ROUND(CS377*I377,2)</f>
        <v>13.28</v>
      </c>
      <c r="S377">
        <f t="shared" ref="S377:S386" si="478">ROUND(CT377*I377,2)</f>
        <v>13364.21</v>
      </c>
      <c r="T377">
        <f t="shared" ref="T377:T386" si="479">ROUND(CU377*I377,2)</f>
        <v>0</v>
      </c>
      <c r="U377">
        <f t="shared" ref="U377:U386" si="480">CV377*I377</f>
        <v>54.578999999999994</v>
      </c>
      <c r="V377">
        <f t="shared" ref="V377:V386" si="481">CW377*I377</f>
        <v>0</v>
      </c>
      <c r="W377">
        <f t="shared" ref="W377:W386" si="482">ROUND(CX377*I377,2)</f>
        <v>0</v>
      </c>
      <c r="X377">
        <f t="shared" ref="X377:X386" si="483">ROUND(CY377,2)</f>
        <v>9622.23</v>
      </c>
      <c r="Y377">
        <f t="shared" ref="Y377:Y386" si="484">ROUND(CZ377,2)</f>
        <v>5880.25</v>
      </c>
      <c r="AA377">
        <v>42145827</v>
      </c>
      <c r="AB377">
        <f t="shared" ref="AB377:AB386" si="485">ROUND((AC377+AD377+AF377),6)</f>
        <v>689.19150000000002</v>
      </c>
      <c r="AC377">
        <f t="shared" ref="AC377:AC386" si="486">ROUND((ES377),6)</f>
        <v>42.01</v>
      </c>
      <c r="AD377">
        <f>ROUND(((ET377*1.25)),6)</f>
        <v>46.8125</v>
      </c>
      <c r="AE377">
        <f>ROUND(((EU377*1.25)),6)</f>
        <v>11.0625</v>
      </c>
      <c r="AF377">
        <f>ROUND(((EV377*1.15)),6)</f>
        <v>600.36900000000003</v>
      </c>
      <c r="AG377">
        <f t="shared" ref="AG377:AG386" si="487">ROUND((AP377),6)</f>
        <v>0</v>
      </c>
      <c r="AH377">
        <f>((EW377*1.15))</f>
        <v>45.482499999999995</v>
      </c>
      <c r="AI377">
        <f>((EX377*1.25))</f>
        <v>0</v>
      </c>
      <c r="AJ377">
        <f t="shared" ref="AJ377:AJ386" si="488">ROUND((AS377),6)</f>
        <v>0</v>
      </c>
      <c r="AK377">
        <v>601.52</v>
      </c>
      <c r="AL377">
        <v>42.01</v>
      </c>
      <c r="AM377">
        <v>37.450000000000003</v>
      </c>
      <c r="AN377">
        <v>8.85</v>
      </c>
      <c r="AO377">
        <v>522.05999999999995</v>
      </c>
      <c r="AP377">
        <v>0</v>
      </c>
      <c r="AQ377">
        <v>39.549999999999997</v>
      </c>
      <c r="AR377">
        <v>0</v>
      </c>
      <c r="AS377">
        <v>0</v>
      </c>
      <c r="AT377">
        <v>72</v>
      </c>
      <c r="AU377">
        <v>44</v>
      </c>
      <c r="AV377">
        <v>1</v>
      </c>
      <c r="AW377">
        <v>1</v>
      </c>
      <c r="AZ377">
        <v>1</v>
      </c>
      <c r="BA377">
        <v>18.55</v>
      </c>
      <c r="BB377">
        <v>8.52</v>
      </c>
      <c r="BC377">
        <v>5.23</v>
      </c>
      <c r="BD377" t="s">
        <v>3</v>
      </c>
      <c r="BE377" t="s">
        <v>3</v>
      </c>
      <c r="BF377" t="s">
        <v>3</v>
      </c>
      <c r="BG377" t="s">
        <v>3</v>
      </c>
      <c r="BH377">
        <v>0</v>
      </c>
      <c r="BI377">
        <v>1</v>
      </c>
      <c r="BJ377" t="s">
        <v>673</v>
      </c>
      <c r="BM377">
        <v>80</v>
      </c>
      <c r="BN377">
        <v>7156650</v>
      </c>
      <c r="BO377" t="s">
        <v>671</v>
      </c>
      <c r="BP377">
        <v>1</v>
      </c>
      <c r="BQ377">
        <v>30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3</v>
      </c>
      <c r="BZ377">
        <v>72</v>
      </c>
      <c r="CA377">
        <v>44</v>
      </c>
      <c r="CF377">
        <v>0</v>
      </c>
      <c r="CG377">
        <v>0</v>
      </c>
      <c r="CM377">
        <v>0</v>
      </c>
      <c r="CN377" t="s">
        <v>3</v>
      </c>
      <c r="CO377">
        <v>0</v>
      </c>
      <c r="CP377">
        <f t="shared" ref="CP377:CP386" si="489">(P377+Q377+S377)</f>
        <v>14106.47</v>
      </c>
      <c r="CQ377">
        <f t="shared" ref="CQ377:CQ386" si="490">(AC377*BC377*AW377)</f>
        <v>219.7123</v>
      </c>
      <c r="CR377">
        <f t="shared" ref="CR377:CR386" si="491">(AD377*BB377*AV377)</f>
        <v>398.84249999999997</v>
      </c>
      <c r="CS377">
        <f t="shared" ref="CS377:CS386" si="492">(AE377*BS377*AV377)</f>
        <v>11.0625</v>
      </c>
      <c r="CT377">
        <f t="shared" ref="CT377:CT386" si="493">(AF377*BA377*AV377)</f>
        <v>11136.844950000001</v>
      </c>
      <c r="CU377">
        <f t="shared" ref="CU377:CU386" si="494">AG377</f>
        <v>0</v>
      </c>
      <c r="CV377">
        <f t="shared" ref="CV377:CV386" si="495">(AH377*AV377)</f>
        <v>45.482499999999995</v>
      </c>
      <c r="CW377">
        <f t="shared" ref="CW377:CW386" si="496">AI377</f>
        <v>0</v>
      </c>
      <c r="CX377">
        <f t="shared" ref="CX377:CX386" si="497">AJ377</f>
        <v>0</v>
      </c>
      <c r="CY377">
        <f t="shared" ref="CY377:CY386" si="498">S377*(BZ377/100)</f>
        <v>9622.2311999999984</v>
      </c>
      <c r="CZ377">
        <f t="shared" ref="CZ377:CZ386" si="499">S377*(CA377/100)</f>
        <v>5880.2523999999994</v>
      </c>
      <c r="DC377" t="s">
        <v>3</v>
      </c>
      <c r="DD377" t="s">
        <v>3</v>
      </c>
      <c r="DE377" t="s">
        <v>11</v>
      </c>
      <c r="DF377" t="s">
        <v>11</v>
      </c>
      <c r="DG377" t="s">
        <v>12</v>
      </c>
      <c r="DH377" t="s">
        <v>3</v>
      </c>
      <c r="DI377" t="s">
        <v>12</v>
      </c>
      <c r="DJ377" t="s">
        <v>11</v>
      </c>
      <c r="DK377" t="s">
        <v>3</v>
      </c>
      <c r="DL377" t="s">
        <v>3</v>
      </c>
      <c r="DM377" t="s">
        <v>3</v>
      </c>
      <c r="DN377">
        <v>85</v>
      </c>
      <c r="DO377">
        <v>70</v>
      </c>
      <c r="DP377">
        <v>1.087</v>
      </c>
      <c r="DQ377">
        <v>1</v>
      </c>
      <c r="DU377">
        <v>1013</v>
      </c>
      <c r="DV377" t="s">
        <v>594</v>
      </c>
      <c r="DW377" t="s">
        <v>594</v>
      </c>
      <c r="DX377">
        <v>1</v>
      </c>
      <c r="EE377">
        <v>21987432</v>
      </c>
      <c r="EF377">
        <v>30</v>
      </c>
      <c r="EG377" t="s">
        <v>22</v>
      </c>
      <c r="EH377">
        <v>0</v>
      </c>
      <c r="EI377" t="s">
        <v>3</v>
      </c>
      <c r="EJ377">
        <v>1</v>
      </c>
      <c r="EK377">
        <v>80</v>
      </c>
      <c r="EL377" t="s">
        <v>23</v>
      </c>
      <c r="EM377" t="s">
        <v>24</v>
      </c>
      <c r="EO377" t="s">
        <v>3</v>
      </c>
      <c r="EQ377">
        <v>131072</v>
      </c>
      <c r="ER377">
        <v>601.52</v>
      </c>
      <c r="ES377">
        <v>42.01</v>
      </c>
      <c r="ET377">
        <v>37.450000000000003</v>
      </c>
      <c r="EU377">
        <v>8.85</v>
      </c>
      <c r="EV377">
        <v>522.05999999999995</v>
      </c>
      <c r="EW377">
        <v>39.549999999999997</v>
      </c>
      <c r="EX377">
        <v>0</v>
      </c>
      <c r="EY377">
        <v>0</v>
      </c>
      <c r="FQ377">
        <v>0</v>
      </c>
      <c r="FR377">
        <f t="shared" ref="FR377:FR386" si="500">ROUND(IF(AND(BH377=3,BI377=3),P377,0),2)</f>
        <v>0</v>
      </c>
      <c r="FS377">
        <v>0</v>
      </c>
      <c r="FX377">
        <v>85</v>
      </c>
      <c r="FY377">
        <v>70</v>
      </c>
      <c r="GA377" t="s">
        <v>3</v>
      </c>
      <c r="GD377">
        <v>0</v>
      </c>
      <c r="GF377">
        <v>-1040327089</v>
      </c>
      <c r="GG377">
        <v>2</v>
      </c>
      <c r="GH377">
        <v>1</v>
      </c>
      <c r="GI377">
        <v>2</v>
      </c>
      <c r="GJ377">
        <v>0</v>
      </c>
      <c r="GK377">
        <f>ROUND(R377*(R12)/100,2)</f>
        <v>22.18</v>
      </c>
      <c r="GL377">
        <f t="shared" ref="GL377:GL386" si="501">ROUND(IF(AND(BH377=3,BI377=3,FS377&lt;&gt;0),P377,0),2)</f>
        <v>0</v>
      </c>
      <c r="GM377">
        <f t="shared" ref="GM377:GM386" si="502">ROUND(O377+X377+Y377+GK377,2)+GX377</f>
        <v>29631.13</v>
      </c>
      <c r="GN377">
        <f t="shared" ref="GN377:GN386" si="503">IF(OR(BI377=0,BI377=1),ROUND(O377+X377+Y377+GK377,2),0)</f>
        <v>29631.13</v>
      </c>
      <c r="GO377">
        <f t="shared" ref="GO377:GO386" si="504">IF(BI377=2,ROUND(O377+X377+Y377+GK377,2),0)</f>
        <v>0</v>
      </c>
      <c r="GP377">
        <f t="shared" ref="GP377:GP386" si="505">IF(BI377=4,ROUND(O377+X377+Y377+GK377,2)+GX377,0)</f>
        <v>0</v>
      </c>
      <c r="GR377">
        <v>0</v>
      </c>
      <c r="GS377">
        <v>0</v>
      </c>
      <c r="GT377">
        <v>0</v>
      </c>
      <c r="GU377" t="s">
        <v>3</v>
      </c>
      <c r="GV377">
        <f t="shared" ref="GV377:GV386" si="506">ROUND(GT377,6)</f>
        <v>0</v>
      </c>
      <c r="GW377">
        <v>1</v>
      </c>
      <c r="GX377">
        <f t="shared" ref="GX377:GX386" si="507">ROUND(GV377*GW377*I377,2)</f>
        <v>0</v>
      </c>
      <c r="HA377">
        <v>0</v>
      </c>
      <c r="HB377">
        <v>0</v>
      </c>
      <c r="IK377">
        <v>0</v>
      </c>
    </row>
    <row r="378" spans="1:245" x14ac:dyDescent="0.2">
      <c r="A378">
        <v>18</v>
      </c>
      <c r="B378">
        <v>1</v>
      </c>
      <c r="E378" t="s">
        <v>674</v>
      </c>
      <c r="F378" t="s">
        <v>675</v>
      </c>
      <c r="G378" t="s">
        <v>676</v>
      </c>
      <c r="H378" t="s">
        <v>39</v>
      </c>
      <c r="I378">
        <f>I377*J378</f>
        <v>1.2</v>
      </c>
      <c r="J378">
        <v>1</v>
      </c>
      <c r="O378">
        <f t="shared" si="474"/>
        <v>132645.12</v>
      </c>
      <c r="P378">
        <f t="shared" si="475"/>
        <v>132645.12</v>
      </c>
      <c r="Q378">
        <f t="shared" si="476"/>
        <v>0</v>
      </c>
      <c r="R378">
        <f t="shared" si="477"/>
        <v>0</v>
      </c>
      <c r="S378">
        <f t="shared" si="478"/>
        <v>0</v>
      </c>
      <c r="T378">
        <f t="shared" si="479"/>
        <v>0</v>
      </c>
      <c r="U378">
        <f t="shared" si="480"/>
        <v>0</v>
      </c>
      <c r="V378">
        <f t="shared" si="481"/>
        <v>0</v>
      </c>
      <c r="W378">
        <f t="shared" si="482"/>
        <v>0</v>
      </c>
      <c r="X378">
        <f t="shared" si="483"/>
        <v>0</v>
      </c>
      <c r="Y378">
        <f t="shared" si="484"/>
        <v>0</v>
      </c>
      <c r="AA378">
        <v>42145827</v>
      </c>
      <c r="AB378">
        <f t="shared" si="485"/>
        <v>21505.37</v>
      </c>
      <c r="AC378">
        <f t="shared" si="486"/>
        <v>21505.37</v>
      </c>
      <c r="AD378">
        <f>ROUND((ET378),6)</f>
        <v>0</v>
      </c>
      <c r="AE378">
        <f>ROUND((EU378),6)</f>
        <v>0</v>
      </c>
      <c r="AF378">
        <f>ROUND((EV378),6)</f>
        <v>0</v>
      </c>
      <c r="AG378">
        <f t="shared" si="487"/>
        <v>0</v>
      </c>
      <c r="AH378">
        <f>(EW378)</f>
        <v>0</v>
      </c>
      <c r="AI378">
        <f>(EX378)</f>
        <v>0</v>
      </c>
      <c r="AJ378">
        <f t="shared" si="488"/>
        <v>0</v>
      </c>
      <c r="AK378">
        <v>21505.37</v>
      </c>
      <c r="AL378">
        <v>21505.37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1</v>
      </c>
      <c r="AW378">
        <v>1</v>
      </c>
      <c r="AZ378">
        <v>1</v>
      </c>
      <c r="BA378">
        <v>1</v>
      </c>
      <c r="BB378">
        <v>1</v>
      </c>
      <c r="BC378">
        <v>5.14</v>
      </c>
      <c r="BD378" t="s">
        <v>3</v>
      </c>
      <c r="BE378" t="s">
        <v>3</v>
      </c>
      <c r="BF378" t="s">
        <v>3</v>
      </c>
      <c r="BG378" t="s">
        <v>3</v>
      </c>
      <c r="BH378">
        <v>3</v>
      </c>
      <c r="BI378">
        <v>1</v>
      </c>
      <c r="BJ378" t="s">
        <v>677</v>
      </c>
      <c r="BM378">
        <v>80</v>
      </c>
      <c r="BN378">
        <v>7156650</v>
      </c>
      <c r="BO378" t="s">
        <v>675</v>
      </c>
      <c r="BP378">
        <v>1</v>
      </c>
      <c r="BQ378">
        <v>30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3</v>
      </c>
      <c r="BZ378">
        <v>0</v>
      </c>
      <c r="CA378">
        <v>0</v>
      </c>
      <c r="CF378">
        <v>0</v>
      </c>
      <c r="CG378">
        <v>0</v>
      </c>
      <c r="CM378">
        <v>0</v>
      </c>
      <c r="CN378" t="s">
        <v>3</v>
      </c>
      <c r="CO378">
        <v>0</v>
      </c>
      <c r="CP378">
        <f t="shared" si="489"/>
        <v>132645.12</v>
      </c>
      <c r="CQ378">
        <f t="shared" si="490"/>
        <v>110537.60179999999</v>
      </c>
      <c r="CR378">
        <f t="shared" si="491"/>
        <v>0</v>
      </c>
      <c r="CS378">
        <f t="shared" si="492"/>
        <v>0</v>
      </c>
      <c r="CT378">
        <f t="shared" si="493"/>
        <v>0</v>
      </c>
      <c r="CU378">
        <f t="shared" si="494"/>
        <v>0</v>
      </c>
      <c r="CV378">
        <f t="shared" si="495"/>
        <v>0</v>
      </c>
      <c r="CW378">
        <f t="shared" si="496"/>
        <v>0</v>
      </c>
      <c r="CX378">
        <f t="shared" si="497"/>
        <v>0</v>
      </c>
      <c r="CY378">
        <f t="shared" si="498"/>
        <v>0</v>
      </c>
      <c r="CZ378">
        <f t="shared" si="499"/>
        <v>0</v>
      </c>
      <c r="DC378" t="s">
        <v>3</v>
      </c>
      <c r="DD378" t="s">
        <v>3</v>
      </c>
      <c r="DE378" t="s">
        <v>3</v>
      </c>
      <c r="DF378" t="s">
        <v>3</v>
      </c>
      <c r="DG378" t="s">
        <v>3</v>
      </c>
      <c r="DH378" t="s">
        <v>3</v>
      </c>
      <c r="DI378" t="s">
        <v>3</v>
      </c>
      <c r="DJ378" t="s">
        <v>3</v>
      </c>
      <c r="DK378" t="s">
        <v>3</v>
      </c>
      <c r="DL378" t="s">
        <v>3</v>
      </c>
      <c r="DM378" t="s">
        <v>3</v>
      </c>
      <c r="DN378">
        <v>85</v>
      </c>
      <c r="DO378">
        <v>70</v>
      </c>
      <c r="DP378">
        <v>1.087</v>
      </c>
      <c r="DQ378">
        <v>1</v>
      </c>
      <c r="DU378">
        <v>1009</v>
      </c>
      <c r="DV378" t="s">
        <v>39</v>
      </c>
      <c r="DW378" t="s">
        <v>39</v>
      </c>
      <c r="DX378">
        <v>1000</v>
      </c>
      <c r="EE378">
        <v>21987432</v>
      </c>
      <c r="EF378">
        <v>30</v>
      </c>
      <c r="EG378" t="s">
        <v>22</v>
      </c>
      <c r="EH378">
        <v>0</v>
      </c>
      <c r="EI378" t="s">
        <v>3</v>
      </c>
      <c r="EJ378">
        <v>1</v>
      </c>
      <c r="EK378">
        <v>80</v>
      </c>
      <c r="EL378" t="s">
        <v>23</v>
      </c>
      <c r="EM378" t="s">
        <v>24</v>
      </c>
      <c r="EO378" t="s">
        <v>3</v>
      </c>
      <c r="EQ378">
        <v>0</v>
      </c>
      <c r="ER378">
        <v>21505.37</v>
      </c>
      <c r="ES378">
        <v>21505.37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500"/>
        <v>0</v>
      </c>
      <c r="FS378">
        <v>0</v>
      </c>
      <c r="FX378">
        <v>85</v>
      </c>
      <c r="FY378">
        <v>70</v>
      </c>
      <c r="GA378" t="s">
        <v>3</v>
      </c>
      <c r="GD378">
        <v>0</v>
      </c>
      <c r="GF378">
        <v>-1237088091</v>
      </c>
      <c r="GG378">
        <v>2</v>
      </c>
      <c r="GH378">
        <v>1</v>
      </c>
      <c r="GI378">
        <v>2</v>
      </c>
      <c r="GJ378">
        <v>0</v>
      </c>
      <c r="GK378">
        <f>ROUND(R378*(R12)/100,2)</f>
        <v>0</v>
      </c>
      <c r="GL378">
        <f t="shared" si="501"/>
        <v>0</v>
      </c>
      <c r="GM378">
        <f t="shared" si="502"/>
        <v>132645.12</v>
      </c>
      <c r="GN378">
        <f t="shared" si="503"/>
        <v>132645.12</v>
      </c>
      <c r="GO378">
        <f t="shared" si="504"/>
        <v>0</v>
      </c>
      <c r="GP378">
        <f t="shared" si="505"/>
        <v>0</v>
      </c>
      <c r="GR378">
        <v>0</v>
      </c>
      <c r="GS378">
        <v>0</v>
      </c>
      <c r="GT378">
        <v>0</v>
      </c>
      <c r="GU378" t="s">
        <v>3</v>
      </c>
      <c r="GV378">
        <f t="shared" si="506"/>
        <v>0</v>
      </c>
      <c r="GW378">
        <v>1</v>
      </c>
      <c r="GX378">
        <f t="shared" si="507"/>
        <v>0</v>
      </c>
      <c r="HA378">
        <v>0</v>
      </c>
      <c r="HB378">
        <v>0</v>
      </c>
      <c r="IK378">
        <v>0</v>
      </c>
    </row>
    <row r="379" spans="1:245" x14ac:dyDescent="0.2">
      <c r="A379">
        <v>17</v>
      </c>
      <c r="B379">
        <v>1</v>
      </c>
      <c r="E379" t="s">
        <v>678</v>
      </c>
      <c r="F379" t="s">
        <v>679</v>
      </c>
      <c r="G379" t="s">
        <v>680</v>
      </c>
      <c r="H379" t="s">
        <v>572</v>
      </c>
      <c r="I379">
        <v>0.6</v>
      </c>
      <c r="J379">
        <v>0</v>
      </c>
      <c r="O379">
        <f t="shared" si="474"/>
        <v>14310.12</v>
      </c>
      <c r="P379">
        <f t="shared" si="475"/>
        <v>887.84</v>
      </c>
      <c r="Q379">
        <f t="shared" si="476"/>
        <v>389.06</v>
      </c>
      <c r="R379">
        <f t="shared" si="477"/>
        <v>3.99</v>
      </c>
      <c r="S379">
        <f t="shared" si="478"/>
        <v>13033.22</v>
      </c>
      <c r="T379">
        <f t="shared" si="479"/>
        <v>0</v>
      </c>
      <c r="U379">
        <f t="shared" si="480"/>
        <v>59.243399999999994</v>
      </c>
      <c r="V379">
        <f t="shared" si="481"/>
        <v>0</v>
      </c>
      <c r="W379">
        <f t="shared" si="482"/>
        <v>0</v>
      </c>
      <c r="X379">
        <f t="shared" si="483"/>
        <v>11208.57</v>
      </c>
      <c r="Y379">
        <f t="shared" si="484"/>
        <v>5734.62</v>
      </c>
      <c r="AA379">
        <v>42145827</v>
      </c>
      <c r="AB379">
        <f t="shared" si="485"/>
        <v>1775.7315000000001</v>
      </c>
      <c r="AC379">
        <f t="shared" si="486"/>
        <v>530.37</v>
      </c>
      <c r="AD379">
        <f>ROUND(((ET379*1.25)),6)</f>
        <v>74.362499999999997</v>
      </c>
      <c r="AE379">
        <f>ROUND(((EU379*1.25)),6)</f>
        <v>6.65</v>
      </c>
      <c r="AF379">
        <f>ROUND(((EV379*1.15)),6)</f>
        <v>1170.999</v>
      </c>
      <c r="AG379">
        <f t="shared" si="487"/>
        <v>0</v>
      </c>
      <c r="AH379">
        <f>((EW379*1.15))</f>
        <v>98.73899999999999</v>
      </c>
      <c r="AI379">
        <f>((EX379*1.25))</f>
        <v>0</v>
      </c>
      <c r="AJ379">
        <f t="shared" si="488"/>
        <v>0</v>
      </c>
      <c r="AK379">
        <v>1608.12</v>
      </c>
      <c r="AL379">
        <v>530.37</v>
      </c>
      <c r="AM379">
        <v>59.49</v>
      </c>
      <c r="AN379">
        <v>5.32</v>
      </c>
      <c r="AO379">
        <v>1018.26</v>
      </c>
      <c r="AP379">
        <v>0</v>
      </c>
      <c r="AQ379">
        <v>85.86</v>
      </c>
      <c r="AR379">
        <v>0</v>
      </c>
      <c r="AS379">
        <v>0</v>
      </c>
      <c r="AT379">
        <v>86</v>
      </c>
      <c r="AU379">
        <v>44</v>
      </c>
      <c r="AV379">
        <v>1</v>
      </c>
      <c r="AW379">
        <v>1</v>
      </c>
      <c r="AZ379">
        <v>1</v>
      </c>
      <c r="BA379">
        <v>18.55</v>
      </c>
      <c r="BB379">
        <v>8.7200000000000006</v>
      </c>
      <c r="BC379">
        <v>2.79</v>
      </c>
      <c r="BD379" t="s">
        <v>3</v>
      </c>
      <c r="BE379" t="s">
        <v>3</v>
      </c>
      <c r="BF379" t="s">
        <v>3</v>
      </c>
      <c r="BG379" t="s">
        <v>3</v>
      </c>
      <c r="BH379">
        <v>0</v>
      </c>
      <c r="BI379">
        <v>1</v>
      </c>
      <c r="BJ379" t="s">
        <v>681</v>
      </c>
      <c r="BM379">
        <v>1713</v>
      </c>
      <c r="BN379">
        <v>7156650</v>
      </c>
      <c r="BO379" t="s">
        <v>679</v>
      </c>
      <c r="BP379">
        <v>1</v>
      </c>
      <c r="BQ379">
        <v>30</v>
      </c>
      <c r="BR379">
        <v>0</v>
      </c>
      <c r="BS379">
        <v>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3</v>
      </c>
      <c r="BZ379">
        <v>86</v>
      </c>
      <c r="CA379">
        <v>44</v>
      </c>
      <c r="CF379">
        <v>0</v>
      </c>
      <c r="CG379">
        <v>0</v>
      </c>
      <c r="CM379">
        <v>0</v>
      </c>
      <c r="CN379" t="s">
        <v>3</v>
      </c>
      <c r="CO379">
        <v>0</v>
      </c>
      <c r="CP379">
        <f t="shared" si="489"/>
        <v>14310.119999999999</v>
      </c>
      <c r="CQ379">
        <f t="shared" si="490"/>
        <v>1479.7323000000001</v>
      </c>
      <c r="CR379">
        <f t="shared" si="491"/>
        <v>648.44100000000003</v>
      </c>
      <c r="CS379">
        <f t="shared" si="492"/>
        <v>6.65</v>
      </c>
      <c r="CT379">
        <f t="shared" si="493"/>
        <v>21722.031450000002</v>
      </c>
      <c r="CU379">
        <f t="shared" si="494"/>
        <v>0</v>
      </c>
      <c r="CV379">
        <f t="shared" si="495"/>
        <v>98.73899999999999</v>
      </c>
      <c r="CW379">
        <f t="shared" si="496"/>
        <v>0</v>
      </c>
      <c r="CX379">
        <f t="shared" si="497"/>
        <v>0</v>
      </c>
      <c r="CY379">
        <f t="shared" si="498"/>
        <v>11208.5692</v>
      </c>
      <c r="CZ379">
        <f t="shared" si="499"/>
        <v>5734.6167999999998</v>
      </c>
      <c r="DC379" t="s">
        <v>3</v>
      </c>
      <c r="DD379" t="s">
        <v>3</v>
      </c>
      <c r="DE379" t="s">
        <v>11</v>
      </c>
      <c r="DF379" t="s">
        <v>11</v>
      </c>
      <c r="DG379" t="s">
        <v>12</v>
      </c>
      <c r="DH379" t="s">
        <v>3</v>
      </c>
      <c r="DI379" t="s">
        <v>12</v>
      </c>
      <c r="DJ379" t="s">
        <v>11</v>
      </c>
      <c r="DK379" t="s">
        <v>3</v>
      </c>
      <c r="DL379" t="s">
        <v>3</v>
      </c>
      <c r="DM379" t="s">
        <v>3</v>
      </c>
      <c r="DN379">
        <v>100</v>
      </c>
      <c r="DO379">
        <v>64</v>
      </c>
      <c r="DP379">
        <v>1</v>
      </c>
      <c r="DQ379">
        <v>1</v>
      </c>
      <c r="DU379">
        <v>1013</v>
      </c>
      <c r="DV379" t="s">
        <v>572</v>
      </c>
      <c r="DW379" t="s">
        <v>572</v>
      </c>
      <c r="DX379">
        <v>1</v>
      </c>
      <c r="EE379">
        <v>21989065</v>
      </c>
      <c r="EF379">
        <v>30</v>
      </c>
      <c r="EG379" t="s">
        <v>22</v>
      </c>
      <c r="EH379">
        <v>0</v>
      </c>
      <c r="EI379" t="s">
        <v>3</v>
      </c>
      <c r="EJ379">
        <v>1</v>
      </c>
      <c r="EK379">
        <v>1713</v>
      </c>
      <c r="EL379" t="s">
        <v>682</v>
      </c>
      <c r="EM379" t="s">
        <v>683</v>
      </c>
      <c r="EO379" t="s">
        <v>3</v>
      </c>
      <c r="EQ379">
        <v>131072</v>
      </c>
      <c r="ER379">
        <v>1608.12</v>
      </c>
      <c r="ES379">
        <v>530.37</v>
      </c>
      <c r="ET379">
        <v>59.49</v>
      </c>
      <c r="EU379">
        <v>5.32</v>
      </c>
      <c r="EV379">
        <v>1018.26</v>
      </c>
      <c r="EW379">
        <v>85.86</v>
      </c>
      <c r="EX379">
        <v>0</v>
      </c>
      <c r="EY379">
        <v>0</v>
      </c>
      <c r="FQ379">
        <v>0</v>
      </c>
      <c r="FR379">
        <f t="shared" si="500"/>
        <v>0</v>
      </c>
      <c r="FS379">
        <v>0</v>
      </c>
      <c r="FX379">
        <v>100</v>
      </c>
      <c r="FY379">
        <v>64</v>
      </c>
      <c r="GA379" t="s">
        <v>3</v>
      </c>
      <c r="GD379">
        <v>0</v>
      </c>
      <c r="GF379">
        <v>221734586</v>
      </c>
      <c r="GG379">
        <v>2</v>
      </c>
      <c r="GH379">
        <v>1</v>
      </c>
      <c r="GI379">
        <v>2</v>
      </c>
      <c r="GJ379">
        <v>0</v>
      </c>
      <c r="GK379">
        <f>ROUND(R379*(R12)/100,2)</f>
        <v>6.66</v>
      </c>
      <c r="GL379">
        <f t="shared" si="501"/>
        <v>0</v>
      </c>
      <c r="GM379">
        <f t="shared" si="502"/>
        <v>31259.97</v>
      </c>
      <c r="GN379">
        <f t="shared" si="503"/>
        <v>31259.97</v>
      </c>
      <c r="GO379">
        <f t="shared" si="504"/>
        <v>0</v>
      </c>
      <c r="GP379">
        <f t="shared" si="505"/>
        <v>0</v>
      </c>
      <c r="GR379">
        <v>0</v>
      </c>
      <c r="GS379">
        <v>0</v>
      </c>
      <c r="GT379">
        <v>0</v>
      </c>
      <c r="GU379" t="s">
        <v>3</v>
      </c>
      <c r="GV379">
        <f t="shared" si="506"/>
        <v>0</v>
      </c>
      <c r="GW379">
        <v>1</v>
      </c>
      <c r="GX379">
        <f t="shared" si="507"/>
        <v>0</v>
      </c>
      <c r="HA379">
        <v>0</v>
      </c>
      <c r="HB379">
        <v>0</v>
      </c>
      <c r="IK379">
        <v>0</v>
      </c>
    </row>
    <row r="380" spans="1:245" x14ac:dyDescent="0.2">
      <c r="A380">
        <v>18</v>
      </c>
      <c r="B380">
        <v>1</v>
      </c>
      <c r="E380" t="s">
        <v>684</v>
      </c>
      <c r="F380" t="s">
        <v>685</v>
      </c>
      <c r="G380" t="s">
        <v>686</v>
      </c>
      <c r="H380" t="s">
        <v>436</v>
      </c>
      <c r="I380">
        <f>I379*J380</f>
        <v>52.481999999999999</v>
      </c>
      <c r="J380">
        <v>87.47</v>
      </c>
      <c r="O380">
        <f t="shared" si="474"/>
        <v>2043.29</v>
      </c>
      <c r="P380">
        <f t="shared" si="475"/>
        <v>2043.29</v>
      </c>
      <c r="Q380">
        <f t="shared" si="476"/>
        <v>0</v>
      </c>
      <c r="R380">
        <f t="shared" si="477"/>
        <v>0</v>
      </c>
      <c r="S380">
        <f t="shared" si="478"/>
        <v>0</v>
      </c>
      <c r="T380">
        <f t="shared" si="479"/>
        <v>0</v>
      </c>
      <c r="U380">
        <f t="shared" si="480"/>
        <v>0</v>
      </c>
      <c r="V380">
        <f t="shared" si="481"/>
        <v>0</v>
      </c>
      <c r="W380">
        <f t="shared" si="482"/>
        <v>0</v>
      </c>
      <c r="X380">
        <f t="shared" si="483"/>
        <v>0</v>
      </c>
      <c r="Y380">
        <f t="shared" si="484"/>
        <v>0</v>
      </c>
      <c r="AA380">
        <v>42145827</v>
      </c>
      <c r="AB380">
        <f t="shared" si="485"/>
        <v>7.43</v>
      </c>
      <c r="AC380">
        <f t="shared" si="486"/>
        <v>7.43</v>
      </c>
      <c r="AD380">
        <f t="shared" ref="AD380:AF386" si="508">ROUND((ET380),6)</f>
        <v>0</v>
      </c>
      <c r="AE380">
        <f t="shared" si="508"/>
        <v>0</v>
      </c>
      <c r="AF380">
        <f t="shared" si="508"/>
        <v>0</v>
      </c>
      <c r="AG380">
        <f t="shared" si="487"/>
        <v>0</v>
      </c>
      <c r="AH380">
        <f t="shared" ref="AH380:AI386" si="509">(EW380)</f>
        <v>0</v>
      </c>
      <c r="AI380">
        <f t="shared" si="509"/>
        <v>0</v>
      </c>
      <c r="AJ380">
        <f t="shared" si="488"/>
        <v>0</v>
      </c>
      <c r="AK380">
        <v>7.43</v>
      </c>
      <c r="AL380">
        <v>7.43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1</v>
      </c>
      <c r="AW380">
        <v>1</v>
      </c>
      <c r="AZ380">
        <v>1</v>
      </c>
      <c r="BA380">
        <v>1</v>
      </c>
      <c r="BB380">
        <v>1</v>
      </c>
      <c r="BC380">
        <v>5.24</v>
      </c>
      <c r="BD380" t="s">
        <v>3</v>
      </c>
      <c r="BE380" t="s">
        <v>3</v>
      </c>
      <c r="BF380" t="s">
        <v>3</v>
      </c>
      <c r="BG380" t="s">
        <v>3</v>
      </c>
      <c r="BH380">
        <v>3</v>
      </c>
      <c r="BI380">
        <v>1</v>
      </c>
      <c r="BJ380" t="s">
        <v>687</v>
      </c>
      <c r="BM380">
        <v>1713</v>
      </c>
      <c r="BN380">
        <v>7156650</v>
      </c>
      <c r="BO380" t="s">
        <v>685</v>
      </c>
      <c r="BP380">
        <v>1</v>
      </c>
      <c r="BQ380">
        <v>30</v>
      </c>
      <c r="BR380">
        <v>0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3</v>
      </c>
      <c r="BZ380">
        <v>0</v>
      </c>
      <c r="CA380">
        <v>0</v>
      </c>
      <c r="CF380">
        <v>0</v>
      </c>
      <c r="CG380">
        <v>0</v>
      </c>
      <c r="CM380">
        <v>0</v>
      </c>
      <c r="CN380" t="s">
        <v>3</v>
      </c>
      <c r="CO380">
        <v>0</v>
      </c>
      <c r="CP380">
        <f t="shared" si="489"/>
        <v>2043.29</v>
      </c>
      <c r="CQ380">
        <f t="shared" si="490"/>
        <v>38.933199999999999</v>
      </c>
      <c r="CR380">
        <f t="shared" si="491"/>
        <v>0</v>
      </c>
      <c r="CS380">
        <f t="shared" si="492"/>
        <v>0</v>
      </c>
      <c r="CT380">
        <f t="shared" si="493"/>
        <v>0</v>
      </c>
      <c r="CU380">
        <f t="shared" si="494"/>
        <v>0</v>
      </c>
      <c r="CV380">
        <f t="shared" si="495"/>
        <v>0</v>
      </c>
      <c r="CW380">
        <f t="shared" si="496"/>
        <v>0</v>
      </c>
      <c r="CX380">
        <f t="shared" si="497"/>
        <v>0</v>
      </c>
      <c r="CY380">
        <f t="shared" si="498"/>
        <v>0</v>
      </c>
      <c r="CZ380">
        <f t="shared" si="499"/>
        <v>0</v>
      </c>
      <c r="DC380" t="s">
        <v>3</v>
      </c>
      <c r="DD380" t="s">
        <v>3</v>
      </c>
      <c r="DE380" t="s">
        <v>3</v>
      </c>
      <c r="DF380" t="s">
        <v>3</v>
      </c>
      <c r="DG380" t="s">
        <v>3</v>
      </c>
      <c r="DH380" t="s">
        <v>3</v>
      </c>
      <c r="DI380" t="s">
        <v>3</v>
      </c>
      <c r="DJ380" t="s">
        <v>3</v>
      </c>
      <c r="DK380" t="s">
        <v>3</v>
      </c>
      <c r="DL380" t="s">
        <v>3</v>
      </c>
      <c r="DM380" t="s">
        <v>3</v>
      </c>
      <c r="DN380">
        <v>100</v>
      </c>
      <c r="DO380">
        <v>64</v>
      </c>
      <c r="DP380">
        <v>1</v>
      </c>
      <c r="DQ380">
        <v>1</v>
      </c>
      <c r="DU380">
        <v>1003</v>
      </c>
      <c r="DV380" t="s">
        <v>436</v>
      </c>
      <c r="DW380" t="s">
        <v>436</v>
      </c>
      <c r="DX380">
        <v>1</v>
      </c>
      <c r="EE380">
        <v>21989065</v>
      </c>
      <c r="EF380">
        <v>30</v>
      </c>
      <c r="EG380" t="s">
        <v>22</v>
      </c>
      <c r="EH380">
        <v>0</v>
      </c>
      <c r="EI380" t="s">
        <v>3</v>
      </c>
      <c r="EJ380">
        <v>1</v>
      </c>
      <c r="EK380">
        <v>1713</v>
      </c>
      <c r="EL380" t="s">
        <v>682</v>
      </c>
      <c r="EM380" t="s">
        <v>683</v>
      </c>
      <c r="EO380" t="s">
        <v>3</v>
      </c>
      <c r="EQ380">
        <v>0</v>
      </c>
      <c r="ER380">
        <v>7.43</v>
      </c>
      <c r="ES380">
        <v>7.43</v>
      </c>
      <c r="ET380">
        <v>0</v>
      </c>
      <c r="EU380">
        <v>0</v>
      </c>
      <c r="EV380">
        <v>0</v>
      </c>
      <c r="EW380">
        <v>0</v>
      </c>
      <c r="EX380">
        <v>0</v>
      </c>
      <c r="FQ380">
        <v>0</v>
      </c>
      <c r="FR380">
        <f t="shared" si="500"/>
        <v>0</v>
      </c>
      <c r="FS380">
        <v>0</v>
      </c>
      <c r="FX380">
        <v>100</v>
      </c>
      <c r="FY380">
        <v>64</v>
      </c>
      <c r="GA380" t="s">
        <v>3</v>
      </c>
      <c r="GD380">
        <v>0</v>
      </c>
      <c r="GF380">
        <v>-47530598</v>
      </c>
      <c r="GG380">
        <v>2</v>
      </c>
      <c r="GH380">
        <v>1</v>
      </c>
      <c r="GI380">
        <v>2</v>
      </c>
      <c r="GJ380">
        <v>0</v>
      </c>
      <c r="GK380">
        <f>ROUND(R380*(R12)/100,2)</f>
        <v>0</v>
      </c>
      <c r="GL380">
        <f t="shared" si="501"/>
        <v>0</v>
      </c>
      <c r="GM380">
        <f t="shared" si="502"/>
        <v>2043.29</v>
      </c>
      <c r="GN380">
        <f t="shared" si="503"/>
        <v>2043.29</v>
      </c>
      <c r="GO380">
        <f t="shared" si="504"/>
        <v>0</v>
      </c>
      <c r="GP380">
        <f t="shared" si="505"/>
        <v>0</v>
      </c>
      <c r="GR380">
        <v>0</v>
      </c>
      <c r="GS380">
        <v>0</v>
      </c>
      <c r="GT380">
        <v>0</v>
      </c>
      <c r="GU380" t="s">
        <v>3</v>
      </c>
      <c r="GV380">
        <f t="shared" si="506"/>
        <v>0</v>
      </c>
      <c r="GW380">
        <v>1</v>
      </c>
      <c r="GX380">
        <f t="shared" si="507"/>
        <v>0</v>
      </c>
      <c r="HA380">
        <v>0</v>
      </c>
      <c r="HB380">
        <v>0</v>
      </c>
      <c r="IK380">
        <v>0</v>
      </c>
    </row>
    <row r="381" spans="1:245" x14ac:dyDescent="0.2">
      <c r="A381">
        <v>18</v>
      </c>
      <c r="B381">
        <v>1</v>
      </c>
      <c r="E381" t="s">
        <v>688</v>
      </c>
      <c r="F381" t="s">
        <v>689</v>
      </c>
      <c r="G381" t="s">
        <v>690</v>
      </c>
      <c r="H381" t="s">
        <v>436</v>
      </c>
      <c r="I381">
        <f>I379*J381</f>
        <v>52.481999999999999</v>
      </c>
      <c r="J381">
        <v>87.47</v>
      </c>
      <c r="O381">
        <f t="shared" si="474"/>
        <v>3893.1</v>
      </c>
      <c r="P381">
        <f t="shared" si="475"/>
        <v>3893.1</v>
      </c>
      <c r="Q381">
        <f t="shared" si="476"/>
        <v>0</v>
      </c>
      <c r="R381">
        <f t="shared" si="477"/>
        <v>0</v>
      </c>
      <c r="S381">
        <f t="shared" si="478"/>
        <v>0</v>
      </c>
      <c r="T381">
        <f t="shared" si="479"/>
        <v>0</v>
      </c>
      <c r="U381">
        <f t="shared" si="480"/>
        <v>0</v>
      </c>
      <c r="V381">
        <f t="shared" si="481"/>
        <v>0</v>
      </c>
      <c r="W381">
        <f t="shared" si="482"/>
        <v>0</v>
      </c>
      <c r="X381">
        <f t="shared" si="483"/>
        <v>0</v>
      </c>
      <c r="Y381">
        <f t="shared" si="484"/>
        <v>0</v>
      </c>
      <c r="AA381">
        <v>42145827</v>
      </c>
      <c r="AB381">
        <f t="shared" si="485"/>
        <v>15.39</v>
      </c>
      <c r="AC381">
        <f t="shared" si="486"/>
        <v>15.39</v>
      </c>
      <c r="AD381">
        <f t="shared" si="508"/>
        <v>0</v>
      </c>
      <c r="AE381">
        <f t="shared" si="508"/>
        <v>0</v>
      </c>
      <c r="AF381">
        <f t="shared" si="508"/>
        <v>0</v>
      </c>
      <c r="AG381">
        <f t="shared" si="487"/>
        <v>0</v>
      </c>
      <c r="AH381">
        <f t="shared" si="509"/>
        <v>0</v>
      </c>
      <c r="AI381">
        <f t="shared" si="509"/>
        <v>0</v>
      </c>
      <c r="AJ381">
        <f t="shared" si="488"/>
        <v>0</v>
      </c>
      <c r="AK381">
        <v>15.39</v>
      </c>
      <c r="AL381">
        <v>15.39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1</v>
      </c>
      <c r="AW381">
        <v>1</v>
      </c>
      <c r="AZ381">
        <v>1</v>
      </c>
      <c r="BA381">
        <v>1</v>
      </c>
      <c r="BB381">
        <v>1</v>
      </c>
      <c r="BC381">
        <v>4.82</v>
      </c>
      <c r="BD381" t="s">
        <v>3</v>
      </c>
      <c r="BE381" t="s">
        <v>3</v>
      </c>
      <c r="BF381" t="s">
        <v>3</v>
      </c>
      <c r="BG381" t="s">
        <v>3</v>
      </c>
      <c r="BH381">
        <v>3</v>
      </c>
      <c r="BI381">
        <v>1</v>
      </c>
      <c r="BJ381" t="s">
        <v>691</v>
      </c>
      <c r="BM381">
        <v>1713</v>
      </c>
      <c r="BN381">
        <v>7156650</v>
      </c>
      <c r="BO381" t="s">
        <v>689</v>
      </c>
      <c r="BP381">
        <v>1</v>
      </c>
      <c r="BQ381">
        <v>30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3</v>
      </c>
      <c r="BZ381">
        <v>0</v>
      </c>
      <c r="CA381">
        <v>0</v>
      </c>
      <c r="CF381">
        <v>0</v>
      </c>
      <c r="CG381">
        <v>0</v>
      </c>
      <c r="CM381">
        <v>0</v>
      </c>
      <c r="CN381" t="s">
        <v>3</v>
      </c>
      <c r="CO381">
        <v>0</v>
      </c>
      <c r="CP381">
        <f t="shared" si="489"/>
        <v>3893.1</v>
      </c>
      <c r="CQ381">
        <f t="shared" si="490"/>
        <v>74.1798</v>
      </c>
      <c r="CR381">
        <f t="shared" si="491"/>
        <v>0</v>
      </c>
      <c r="CS381">
        <f t="shared" si="492"/>
        <v>0</v>
      </c>
      <c r="CT381">
        <f t="shared" si="493"/>
        <v>0</v>
      </c>
      <c r="CU381">
        <f t="shared" si="494"/>
        <v>0</v>
      </c>
      <c r="CV381">
        <f t="shared" si="495"/>
        <v>0</v>
      </c>
      <c r="CW381">
        <f t="shared" si="496"/>
        <v>0</v>
      </c>
      <c r="CX381">
        <f t="shared" si="497"/>
        <v>0</v>
      </c>
      <c r="CY381">
        <f t="shared" si="498"/>
        <v>0</v>
      </c>
      <c r="CZ381">
        <f t="shared" si="499"/>
        <v>0</v>
      </c>
      <c r="DC381" t="s">
        <v>3</v>
      </c>
      <c r="DD381" t="s">
        <v>3</v>
      </c>
      <c r="DE381" t="s">
        <v>3</v>
      </c>
      <c r="DF381" t="s">
        <v>3</v>
      </c>
      <c r="DG381" t="s">
        <v>3</v>
      </c>
      <c r="DH381" t="s">
        <v>3</v>
      </c>
      <c r="DI381" t="s">
        <v>3</v>
      </c>
      <c r="DJ381" t="s">
        <v>3</v>
      </c>
      <c r="DK381" t="s">
        <v>3</v>
      </c>
      <c r="DL381" t="s">
        <v>3</v>
      </c>
      <c r="DM381" t="s">
        <v>3</v>
      </c>
      <c r="DN381">
        <v>100</v>
      </c>
      <c r="DO381">
        <v>64</v>
      </c>
      <c r="DP381">
        <v>1</v>
      </c>
      <c r="DQ381">
        <v>1</v>
      </c>
      <c r="DU381">
        <v>1003</v>
      </c>
      <c r="DV381" t="s">
        <v>436</v>
      </c>
      <c r="DW381" t="s">
        <v>436</v>
      </c>
      <c r="DX381">
        <v>1</v>
      </c>
      <c r="EE381">
        <v>21989065</v>
      </c>
      <c r="EF381">
        <v>30</v>
      </c>
      <c r="EG381" t="s">
        <v>22</v>
      </c>
      <c r="EH381">
        <v>0</v>
      </c>
      <c r="EI381" t="s">
        <v>3</v>
      </c>
      <c r="EJ381">
        <v>1</v>
      </c>
      <c r="EK381">
        <v>1713</v>
      </c>
      <c r="EL381" t="s">
        <v>682</v>
      </c>
      <c r="EM381" t="s">
        <v>683</v>
      </c>
      <c r="EO381" t="s">
        <v>3</v>
      </c>
      <c r="EQ381">
        <v>0</v>
      </c>
      <c r="ER381">
        <v>15.39</v>
      </c>
      <c r="ES381">
        <v>15.39</v>
      </c>
      <c r="ET381">
        <v>0</v>
      </c>
      <c r="EU381">
        <v>0</v>
      </c>
      <c r="EV381">
        <v>0</v>
      </c>
      <c r="EW381">
        <v>0</v>
      </c>
      <c r="EX381">
        <v>0</v>
      </c>
      <c r="FQ381">
        <v>0</v>
      </c>
      <c r="FR381">
        <f t="shared" si="500"/>
        <v>0</v>
      </c>
      <c r="FS381">
        <v>0</v>
      </c>
      <c r="FX381">
        <v>100</v>
      </c>
      <c r="FY381">
        <v>64</v>
      </c>
      <c r="GA381" t="s">
        <v>3</v>
      </c>
      <c r="GD381">
        <v>0</v>
      </c>
      <c r="GF381">
        <v>-486297746</v>
      </c>
      <c r="GG381">
        <v>2</v>
      </c>
      <c r="GH381">
        <v>1</v>
      </c>
      <c r="GI381">
        <v>2</v>
      </c>
      <c r="GJ381">
        <v>0</v>
      </c>
      <c r="GK381">
        <f>ROUND(R381*(R12)/100,2)</f>
        <v>0</v>
      </c>
      <c r="GL381">
        <f t="shared" si="501"/>
        <v>0</v>
      </c>
      <c r="GM381">
        <f t="shared" si="502"/>
        <v>3893.1</v>
      </c>
      <c r="GN381">
        <f t="shared" si="503"/>
        <v>3893.1</v>
      </c>
      <c r="GO381">
        <f t="shared" si="504"/>
        <v>0</v>
      </c>
      <c r="GP381">
        <f t="shared" si="505"/>
        <v>0</v>
      </c>
      <c r="GR381">
        <v>0</v>
      </c>
      <c r="GS381">
        <v>0</v>
      </c>
      <c r="GT381">
        <v>0</v>
      </c>
      <c r="GU381" t="s">
        <v>3</v>
      </c>
      <c r="GV381">
        <f t="shared" si="506"/>
        <v>0</v>
      </c>
      <c r="GW381">
        <v>1</v>
      </c>
      <c r="GX381">
        <f t="shared" si="507"/>
        <v>0</v>
      </c>
      <c r="HA381">
        <v>0</v>
      </c>
      <c r="HB381">
        <v>0</v>
      </c>
      <c r="IK381">
        <v>0</v>
      </c>
    </row>
    <row r="382" spans="1:245" x14ac:dyDescent="0.2">
      <c r="A382">
        <v>18</v>
      </c>
      <c r="B382">
        <v>1</v>
      </c>
      <c r="E382" t="s">
        <v>692</v>
      </c>
      <c r="F382" t="s">
        <v>693</v>
      </c>
      <c r="G382" t="s">
        <v>694</v>
      </c>
      <c r="H382" t="s">
        <v>28</v>
      </c>
      <c r="I382">
        <f>I379*J382</f>
        <v>60.9</v>
      </c>
      <c r="J382">
        <v>101.5</v>
      </c>
      <c r="O382">
        <f t="shared" si="474"/>
        <v>194715.37</v>
      </c>
      <c r="P382">
        <f t="shared" si="475"/>
        <v>194715.37</v>
      </c>
      <c r="Q382">
        <f t="shared" si="476"/>
        <v>0</v>
      </c>
      <c r="R382">
        <f t="shared" si="477"/>
        <v>0</v>
      </c>
      <c r="S382">
        <f t="shared" si="478"/>
        <v>0</v>
      </c>
      <c r="T382">
        <f t="shared" si="479"/>
        <v>0</v>
      </c>
      <c r="U382">
        <f t="shared" si="480"/>
        <v>0</v>
      </c>
      <c r="V382">
        <f t="shared" si="481"/>
        <v>0</v>
      </c>
      <c r="W382">
        <f t="shared" si="482"/>
        <v>0</v>
      </c>
      <c r="X382">
        <f t="shared" si="483"/>
        <v>0</v>
      </c>
      <c r="Y382">
        <f t="shared" si="484"/>
        <v>0</v>
      </c>
      <c r="AA382">
        <v>42145827</v>
      </c>
      <c r="AB382">
        <f t="shared" si="485"/>
        <v>1069.33</v>
      </c>
      <c r="AC382">
        <f t="shared" si="486"/>
        <v>1069.33</v>
      </c>
      <c r="AD382">
        <f t="shared" si="508"/>
        <v>0</v>
      </c>
      <c r="AE382">
        <f t="shared" si="508"/>
        <v>0</v>
      </c>
      <c r="AF382">
        <f t="shared" si="508"/>
        <v>0</v>
      </c>
      <c r="AG382">
        <f t="shared" si="487"/>
        <v>0</v>
      </c>
      <c r="AH382">
        <f t="shared" si="509"/>
        <v>0</v>
      </c>
      <c r="AI382">
        <f t="shared" si="509"/>
        <v>0</v>
      </c>
      <c r="AJ382">
        <f t="shared" si="488"/>
        <v>0</v>
      </c>
      <c r="AK382">
        <v>1069.33</v>
      </c>
      <c r="AL382">
        <v>1069.33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1</v>
      </c>
      <c r="AW382">
        <v>1</v>
      </c>
      <c r="AZ382">
        <v>1</v>
      </c>
      <c r="BA382">
        <v>1</v>
      </c>
      <c r="BB382">
        <v>1</v>
      </c>
      <c r="BC382">
        <v>2.99</v>
      </c>
      <c r="BD382" t="s">
        <v>3</v>
      </c>
      <c r="BE382" t="s">
        <v>3</v>
      </c>
      <c r="BF382" t="s">
        <v>3</v>
      </c>
      <c r="BG382" t="s">
        <v>3</v>
      </c>
      <c r="BH382">
        <v>3</v>
      </c>
      <c r="BI382">
        <v>1</v>
      </c>
      <c r="BJ382" t="s">
        <v>695</v>
      </c>
      <c r="BM382">
        <v>1713</v>
      </c>
      <c r="BN382">
        <v>7156650</v>
      </c>
      <c r="BO382" t="s">
        <v>693</v>
      </c>
      <c r="BP382">
        <v>1</v>
      </c>
      <c r="BQ382">
        <v>30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3</v>
      </c>
      <c r="BZ382">
        <v>0</v>
      </c>
      <c r="CA382">
        <v>0</v>
      </c>
      <c r="CF382">
        <v>0</v>
      </c>
      <c r="CG382">
        <v>0</v>
      </c>
      <c r="CM382">
        <v>0</v>
      </c>
      <c r="CN382" t="s">
        <v>3</v>
      </c>
      <c r="CO382">
        <v>0</v>
      </c>
      <c r="CP382">
        <f t="shared" si="489"/>
        <v>194715.37</v>
      </c>
      <c r="CQ382">
        <f t="shared" si="490"/>
        <v>3197.2966999999999</v>
      </c>
      <c r="CR382">
        <f t="shared" si="491"/>
        <v>0</v>
      </c>
      <c r="CS382">
        <f t="shared" si="492"/>
        <v>0</v>
      </c>
      <c r="CT382">
        <f t="shared" si="493"/>
        <v>0</v>
      </c>
      <c r="CU382">
        <f t="shared" si="494"/>
        <v>0</v>
      </c>
      <c r="CV382">
        <f t="shared" si="495"/>
        <v>0</v>
      </c>
      <c r="CW382">
        <f t="shared" si="496"/>
        <v>0</v>
      </c>
      <c r="CX382">
        <f t="shared" si="497"/>
        <v>0</v>
      </c>
      <c r="CY382">
        <f t="shared" si="498"/>
        <v>0</v>
      </c>
      <c r="CZ382">
        <f t="shared" si="499"/>
        <v>0</v>
      </c>
      <c r="DC382" t="s">
        <v>3</v>
      </c>
      <c r="DD382" t="s">
        <v>3</v>
      </c>
      <c r="DE382" t="s">
        <v>3</v>
      </c>
      <c r="DF382" t="s">
        <v>3</v>
      </c>
      <c r="DG382" t="s">
        <v>3</v>
      </c>
      <c r="DH382" t="s">
        <v>3</v>
      </c>
      <c r="DI382" t="s">
        <v>3</v>
      </c>
      <c r="DJ382" t="s">
        <v>3</v>
      </c>
      <c r="DK382" t="s">
        <v>3</v>
      </c>
      <c r="DL382" t="s">
        <v>3</v>
      </c>
      <c r="DM382" t="s">
        <v>3</v>
      </c>
      <c r="DN382">
        <v>100</v>
      </c>
      <c r="DO382">
        <v>64</v>
      </c>
      <c r="DP382">
        <v>1</v>
      </c>
      <c r="DQ382">
        <v>1</v>
      </c>
      <c r="DU382">
        <v>1005</v>
      </c>
      <c r="DV382" t="s">
        <v>28</v>
      </c>
      <c r="DW382" t="s">
        <v>28</v>
      </c>
      <c r="DX382">
        <v>1</v>
      </c>
      <c r="EE382">
        <v>21989065</v>
      </c>
      <c r="EF382">
        <v>30</v>
      </c>
      <c r="EG382" t="s">
        <v>22</v>
      </c>
      <c r="EH382">
        <v>0</v>
      </c>
      <c r="EI382" t="s">
        <v>3</v>
      </c>
      <c r="EJ382">
        <v>1</v>
      </c>
      <c r="EK382">
        <v>1713</v>
      </c>
      <c r="EL382" t="s">
        <v>682</v>
      </c>
      <c r="EM382" t="s">
        <v>683</v>
      </c>
      <c r="EO382" t="s">
        <v>3</v>
      </c>
      <c r="EQ382">
        <v>0</v>
      </c>
      <c r="ER382">
        <v>1069.33</v>
      </c>
      <c r="ES382">
        <v>1069.33</v>
      </c>
      <c r="ET382">
        <v>0</v>
      </c>
      <c r="EU382">
        <v>0</v>
      </c>
      <c r="EV382">
        <v>0</v>
      </c>
      <c r="EW382">
        <v>0</v>
      </c>
      <c r="EX382">
        <v>0</v>
      </c>
      <c r="FQ382">
        <v>0</v>
      </c>
      <c r="FR382">
        <f t="shared" si="500"/>
        <v>0</v>
      </c>
      <c r="FS382">
        <v>0</v>
      </c>
      <c r="FX382">
        <v>100</v>
      </c>
      <c r="FY382">
        <v>64</v>
      </c>
      <c r="GA382" t="s">
        <v>3</v>
      </c>
      <c r="GD382">
        <v>0</v>
      </c>
      <c r="GF382">
        <v>903850994</v>
      </c>
      <c r="GG382">
        <v>2</v>
      </c>
      <c r="GH382">
        <v>1</v>
      </c>
      <c r="GI382">
        <v>2</v>
      </c>
      <c r="GJ382">
        <v>0</v>
      </c>
      <c r="GK382">
        <f>ROUND(R382*(R12)/100,2)</f>
        <v>0</v>
      </c>
      <c r="GL382">
        <f t="shared" si="501"/>
        <v>0</v>
      </c>
      <c r="GM382">
        <f t="shared" si="502"/>
        <v>194715.37</v>
      </c>
      <c r="GN382">
        <f t="shared" si="503"/>
        <v>194715.37</v>
      </c>
      <c r="GO382">
        <f t="shared" si="504"/>
        <v>0</v>
      </c>
      <c r="GP382">
        <f t="shared" si="505"/>
        <v>0</v>
      </c>
      <c r="GR382">
        <v>0</v>
      </c>
      <c r="GS382">
        <v>0</v>
      </c>
      <c r="GT382">
        <v>0</v>
      </c>
      <c r="GU382" t="s">
        <v>3</v>
      </c>
      <c r="GV382">
        <f t="shared" si="506"/>
        <v>0</v>
      </c>
      <c r="GW382">
        <v>1</v>
      </c>
      <c r="GX382">
        <f t="shared" si="507"/>
        <v>0</v>
      </c>
      <c r="HA382">
        <v>0</v>
      </c>
      <c r="HB382">
        <v>0</v>
      </c>
      <c r="IK382">
        <v>0</v>
      </c>
    </row>
    <row r="383" spans="1:245" x14ac:dyDescent="0.2">
      <c r="A383">
        <v>18</v>
      </c>
      <c r="B383">
        <v>1</v>
      </c>
      <c r="E383" t="s">
        <v>696</v>
      </c>
      <c r="F383" t="s">
        <v>697</v>
      </c>
      <c r="G383" t="s">
        <v>698</v>
      </c>
      <c r="H383" t="s">
        <v>436</v>
      </c>
      <c r="I383">
        <f>I379*J383</f>
        <v>28.866</v>
      </c>
      <c r="J383">
        <v>48.11</v>
      </c>
      <c r="O383">
        <f t="shared" si="474"/>
        <v>4501.63</v>
      </c>
      <c r="P383">
        <f t="shared" si="475"/>
        <v>4501.63</v>
      </c>
      <c r="Q383">
        <f t="shared" si="476"/>
        <v>0</v>
      </c>
      <c r="R383">
        <f t="shared" si="477"/>
        <v>0</v>
      </c>
      <c r="S383">
        <f t="shared" si="478"/>
        <v>0</v>
      </c>
      <c r="T383">
        <f t="shared" si="479"/>
        <v>0</v>
      </c>
      <c r="U383">
        <f t="shared" si="480"/>
        <v>0</v>
      </c>
      <c r="V383">
        <f t="shared" si="481"/>
        <v>0</v>
      </c>
      <c r="W383">
        <f t="shared" si="482"/>
        <v>0</v>
      </c>
      <c r="X383">
        <f t="shared" si="483"/>
        <v>0</v>
      </c>
      <c r="Y383">
        <f t="shared" si="484"/>
        <v>0</v>
      </c>
      <c r="AA383">
        <v>42145827</v>
      </c>
      <c r="AB383">
        <f t="shared" si="485"/>
        <v>14.74</v>
      </c>
      <c r="AC383">
        <f t="shared" si="486"/>
        <v>14.74</v>
      </c>
      <c r="AD383">
        <f t="shared" si="508"/>
        <v>0</v>
      </c>
      <c r="AE383">
        <f t="shared" si="508"/>
        <v>0</v>
      </c>
      <c r="AF383">
        <f t="shared" si="508"/>
        <v>0</v>
      </c>
      <c r="AG383">
        <f t="shared" si="487"/>
        <v>0</v>
      </c>
      <c r="AH383">
        <f t="shared" si="509"/>
        <v>0</v>
      </c>
      <c r="AI383">
        <f t="shared" si="509"/>
        <v>0</v>
      </c>
      <c r="AJ383">
        <f t="shared" si="488"/>
        <v>0</v>
      </c>
      <c r="AK383">
        <v>14.74</v>
      </c>
      <c r="AL383">
        <v>14.74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1</v>
      </c>
      <c r="AW383">
        <v>1</v>
      </c>
      <c r="AZ383">
        <v>1</v>
      </c>
      <c r="BA383">
        <v>1</v>
      </c>
      <c r="BB383">
        <v>1</v>
      </c>
      <c r="BC383">
        <v>10.58</v>
      </c>
      <c r="BD383" t="s">
        <v>3</v>
      </c>
      <c r="BE383" t="s">
        <v>3</v>
      </c>
      <c r="BF383" t="s">
        <v>3</v>
      </c>
      <c r="BG383" t="s">
        <v>3</v>
      </c>
      <c r="BH383">
        <v>3</v>
      </c>
      <c r="BI383">
        <v>1</v>
      </c>
      <c r="BJ383" t="s">
        <v>699</v>
      </c>
      <c r="BM383">
        <v>1713</v>
      </c>
      <c r="BN383">
        <v>7156650</v>
      </c>
      <c r="BO383" t="s">
        <v>697</v>
      </c>
      <c r="BP383">
        <v>1</v>
      </c>
      <c r="BQ383">
        <v>30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0</v>
      </c>
      <c r="CA383">
        <v>0</v>
      </c>
      <c r="CF383">
        <v>0</v>
      </c>
      <c r="CG383">
        <v>0</v>
      </c>
      <c r="CM383">
        <v>0</v>
      </c>
      <c r="CN383" t="s">
        <v>3</v>
      </c>
      <c r="CO383">
        <v>0</v>
      </c>
      <c r="CP383">
        <f t="shared" si="489"/>
        <v>4501.63</v>
      </c>
      <c r="CQ383">
        <f t="shared" si="490"/>
        <v>155.94919999999999</v>
      </c>
      <c r="CR383">
        <f t="shared" si="491"/>
        <v>0</v>
      </c>
      <c r="CS383">
        <f t="shared" si="492"/>
        <v>0</v>
      </c>
      <c r="CT383">
        <f t="shared" si="493"/>
        <v>0</v>
      </c>
      <c r="CU383">
        <f t="shared" si="494"/>
        <v>0</v>
      </c>
      <c r="CV383">
        <f t="shared" si="495"/>
        <v>0</v>
      </c>
      <c r="CW383">
        <f t="shared" si="496"/>
        <v>0</v>
      </c>
      <c r="CX383">
        <f t="shared" si="497"/>
        <v>0</v>
      </c>
      <c r="CY383">
        <f t="shared" si="498"/>
        <v>0</v>
      </c>
      <c r="CZ383">
        <f t="shared" si="499"/>
        <v>0</v>
      </c>
      <c r="DC383" t="s">
        <v>3</v>
      </c>
      <c r="DD383" t="s">
        <v>3</v>
      </c>
      <c r="DE383" t="s">
        <v>3</v>
      </c>
      <c r="DF383" t="s">
        <v>3</v>
      </c>
      <c r="DG383" t="s">
        <v>3</v>
      </c>
      <c r="DH383" t="s">
        <v>3</v>
      </c>
      <c r="DI383" t="s">
        <v>3</v>
      </c>
      <c r="DJ383" t="s">
        <v>3</v>
      </c>
      <c r="DK383" t="s">
        <v>3</v>
      </c>
      <c r="DL383" t="s">
        <v>3</v>
      </c>
      <c r="DM383" t="s">
        <v>3</v>
      </c>
      <c r="DN383">
        <v>100</v>
      </c>
      <c r="DO383">
        <v>64</v>
      </c>
      <c r="DP383">
        <v>1</v>
      </c>
      <c r="DQ383">
        <v>1</v>
      </c>
      <c r="DU383">
        <v>1003</v>
      </c>
      <c r="DV383" t="s">
        <v>436</v>
      </c>
      <c r="DW383" t="s">
        <v>436</v>
      </c>
      <c r="DX383">
        <v>1</v>
      </c>
      <c r="EE383">
        <v>21989065</v>
      </c>
      <c r="EF383">
        <v>30</v>
      </c>
      <c r="EG383" t="s">
        <v>22</v>
      </c>
      <c r="EH383">
        <v>0</v>
      </c>
      <c r="EI383" t="s">
        <v>3</v>
      </c>
      <c r="EJ383">
        <v>1</v>
      </c>
      <c r="EK383">
        <v>1713</v>
      </c>
      <c r="EL383" t="s">
        <v>682</v>
      </c>
      <c r="EM383" t="s">
        <v>683</v>
      </c>
      <c r="EO383" t="s">
        <v>3</v>
      </c>
      <c r="EQ383">
        <v>0</v>
      </c>
      <c r="ER383">
        <v>14.74</v>
      </c>
      <c r="ES383">
        <v>14.74</v>
      </c>
      <c r="ET383">
        <v>0</v>
      </c>
      <c r="EU383">
        <v>0</v>
      </c>
      <c r="EV383">
        <v>0</v>
      </c>
      <c r="EW383">
        <v>0</v>
      </c>
      <c r="EX383">
        <v>0</v>
      </c>
      <c r="FQ383">
        <v>0</v>
      </c>
      <c r="FR383">
        <f t="shared" si="500"/>
        <v>0</v>
      </c>
      <c r="FS383">
        <v>0</v>
      </c>
      <c r="FX383">
        <v>100</v>
      </c>
      <c r="FY383">
        <v>64</v>
      </c>
      <c r="GA383" t="s">
        <v>3</v>
      </c>
      <c r="GD383">
        <v>0</v>
      </c>
      <c r="GF383">
        <v>489651614</v>
      </c>
      <c r="GG383">
        <v>2</v>
      </c>
      <c r="GH383">
        <v>1</v>
      </c>
      <c r="GI383">
        <v>2</v>
      </c>
      <c r="GJ383">
        <v>0</v>
      </c>
      <c r="GK383">
        <f>ROUND(R383*(R12)/100,2)</f>
        <v>0</v>
      </c>
      <c r="GL383">
        <f t="shared" si="501"/>
        <v>0</v>
      </c>
      <c r="GM383">
        <f t="shared" si="502"/>
        <v>4501.63</v>
      </c>
      <c r="GN383">
        <f t="shared" si="503"/>
        <v>4501.63</v>
      </c>
      <c r="GO383">
        <f t="shared" si="504"/>
        <v>0</v>
      </c>
      <c r="GP383">
        <f t="shared" si="505"/>
        <v>0</v>
      </c>
      <c r="GR383">
        <v>0</v>
      </c>
      <c r="GS383">
        <v>0</v>
      </c>
      <c r="GT383">
        <v>0</v>
      </c>
      <c r="GU383" t="s">
        <v>3</v>
      </c>
      <c r="GV383">
        <f t="shared" si="506"/>
        <v>0</v>
      </c>
      <c r="GW383">
        <v>1</v>
      </c>
      <c r="GX383">
        <f t="shared" si="507"/>
        <v>0</v>
      </c>
      <c r="HA383">
        <v>0</v>
      </c>
      <c r="HB383">
        <v>0</v>
      </c>
      <c r="IK383">
        <v>0</v>
      </c>
    </row>
    <row r="384" spans="1:245" x14ac:dyDescent="0.2">
      <c r="A384">
        <v>18</v>
      </c>
      <c r="B384">
        <v>1</v>
      </c>
      <c r="E384" t="s">
        <v>700</v>
      </c>
      <c r="F384" t="s">
        <v>701</v>
      </c>
      <c r="G384" t="s">
        <v>702</v>
      </c>
      <c r="H384" t="s">
        <v>436</v>
      </c>
      <c r="I384">
        <f>I379*J384</f>
        <v>57.725999999999999</v>
      </c>
      <c r="J384">
        <v>96.210000000000008</v>
      </c>
      <c r="O384">
        <f t="shared" si="474"/>
        <v>2199.0100000000002</v>
      </c>
      <c r="P384">
        <f t="shared" si="475"/>
        <v>2199.0100000000002</v>
      </c>
      <c r="Q384">
        <f t="shared" si="476"/>
        <v>0</v>
      </c>
      <c r="R384">
        <f t="shared" si="477"/>
        <v>0</v>
      </c>
      <c r="S384">
        <f t="shared" si="478"/>
        <v>0</v>
      </c>
      <c r="T384">
        <f t="shared" si="479"/>
        <v>0</v>
      </c>
      <c r="U384">
        <f t="shared" si="480"/>
        <v>0</v>
      </c>
      <c r="V384">
        <f t="shared" si="481"/>
        <v>0</v>
      </c>
      <c r="W384">
        <f t="shared" si="482"/>
        <v>0</v>
      </c>
      <c r="X384">
        <f t="shared" si="483"/>
        <v>0</v>
      </c>
      <c r="Y384">
        <f t="shared" si="484"/>
        <v>0</v>
      </c>
      <c r="AA384">
        <v>42145827</v>
      </c>
      <c r="AB384">
        <f t="shared" si="485"/>
        <v>4.2</v>
      </c>
      <c r="AC384">
        <f t="shared" si="486"/>
        <v>4.2</v>
      </c>
      <c r="AD384">
        <f t="shared" si="508"/>
        <v>0</v>
      </c>
      <c r="AE384">
        <f t="shared" si="508"/>
        <v>0</v>
      </c>
      <c r="AF384">
        <f t="shared" si="508"/>
        <v>0</v>
      </c>
      <c r="AG384">
        <f t="shared" si="487"/>
        <v>0</v>
      </c>
      <c r="AH384">
        <f t="shared" si="509"/>
        <v>0</v>
      </c>
      <c r="AI384">
        <f t="shared" si="509"/>
        <v>0</v>
      </c>
      <c r="AJ384">
        <f t="shared" si="488"/>
        <v>0</v>
      </c>
      <c r="AK384">
        <v>4.2</v>
      </c>
      <c r="AL384">
        <v>4.2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1</v>
      </c>
      <c r="AW384">
        <v>1</v>
      </c>
      <c r="AZ384">
        <v>1</v>
      </c>
      <c r="BA384">
        <v>1</v>
      </c>
      <c r="BB384">
        <v>1</v>
      </c>
      <c r="BC384">
        <v>9.07</v>
      </c>
      <c r="BD384" t="s">
        <v>3</v>
      </c>
      <c r="BE384" t="s">
        <v>3</v>
      </c>
      <c r="BF384" t="s">
        <v>3</v>
      </c>
      <c r="BG384" t="s">
        <v>3</v>
      </c>
      <c r="BH384">
        <v>3</v>
      </c>
      <c r="BI384">
        <v>1</v>
      </c>
      <c r="BJ384" t="s">
        <v>703</v>
      </c>
      <c r="BM384">
        <v>1713</v>
      </c>
      <c r="BN384">
        <v>7156650</v>
      </c>
      <c r="BO384" t="s">
        <v>701</v>
      </c>
      <c r="BP384">
        <v>1</v>
      </c>
      <c r="BQ384">
        <v>30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3</v>
      </c>
      <c r="BZ384">
        <v>0</v>
      </c>
      <c r="CA384">
        <v>0</v>
      </c>
      <c r="CF384">
        <v>0</v>
      </c>
      <c r="CG384">
        <v>0</v>
      </c>
      <c r="CM384">
        <v>0</v>
      </c>
      <c r="CN384" t="s">
        <v>3</v>
      </c>
      <c r="CO384">
        <v>0</v>
      </c>
      <c r="CP384">
        <f t="shared" si="489"/>
        <v>2199.0100000000002</v>
      </c>
      <c r="CQ384">
        <f t="shared" si="490"/>
        <v>38.094000000000001</v>
      </c>
      <c r="CR384">
        <f t="shared" si="491"/>
        <v>0</v>
      </c>
      <c r="CS384">
        <f t="shared" si="492"/>
        <v>0</v>
      </c>
      <c r="CT384">
        <f t="shared" si="493"/>
        <v>0</v>
      </c>
      <c r="CU384">
        <f t="shared" si="494"/>
        <v>0</v>
      </c>
      <c r="CV384">
        <f t="shared" si="495"/>
        <v>0</v>
      </c>
      <c r="CW384">
        <f t="shared" si="496"/>
        <v>0</v>
      </c>
      <c r="CX384">
        <f t="shared" si="497"/>
        <v>0</v>
      </c>
      <c r="CY384">
        <f t="shared" si="498"/>
        <v>0</v>
      </c>
      <c r="CZ384">
        <f t="shared" si="499"/>
        <v>0</v>
      </c>
      <c r="DC384" t="s">
        <v>3</v>
      </c>
      <c r="DD384" t="s">
        <v>3</v>
      </c>
      <c r="DE384" t="s">
        <v>3</v>
      </c>
      <c r="DF384" t="s">
        <v>3</v>
      </c>
      <c r="DG384" t="s">
        <v>3</v>
      </c>
      <c r="DH384" t="s">
        <v>3</v>
      </c>
      <c r="DI384" t="s">
        <v>3</v>
      </c>
      <c r="DJ384" t="s">
        <v>3</v>
      </c>
      <c r="DK384" t="s">
        <v>3</v>
      </c>
      <c r="DL384" t="s">
        <v>3</v>
      </c>
      <c r="DM384" t="s">
        <v>3</v>
      </c>
      <c r="DN384">
        <v>100</v>
      </c>
      <c r="DO384">
        <v>64</v>
      </c>
      <c r="DP384">
        <v>1</v>
      </c>
      <c r="DQ384">
        <v>1</v>
      </c>
      <c r="DU384">
        <v>1003</v>
      </c>
      <c r="DV384" t="s">
        <v>436</v>
      </c>
      <c r="DW384" t="s">
        <v>436</v>
      </c>
      <c r="DX384">
        <v>1</v>
      </c>
      <c r="EE384">
        <v>21989065</v>
      </c>
      <c r="EF384">
        <v>30</v>
      </c>
      <c r="EG384" t="s">
        <v>22</v>
      </c>
      <c r="EH384">
        <v>0</v>
      </c>
      <c r="EI384" t="s">
        <v>3</v>
      </c>
      <c r="EJ384">
        <v>1</v>
      </c>
      <c r="EK384">
        <v>1713</v>
      </c>
      <c r="EL384" t="s">
        <v>682</v>
      </c>
      <c r="EM384" t="s">
        <v>683</v>
      </c>
      <c r="EO384" t="s">
        <v>3</v>
      </c>
      <c r="EQ384">
        <v>0</v>
      </c>
      <c r="ER384">
        <v>4.2</v>
      </c>
      <c r="ES384">
        <v>4.2</v>
      </c>
      <c r="ET384">
        <v>0</v>
      </c>
      <c r="EU384">
        <v>0</v>
      </c>
      <c r="EV384">
        <v>0</v>
      </c>
      <c r="EW384">
        <v>0</v>
      </c>
      <c r="EX384">
        <v>0</v>
      </c>
      <c r="FQ384">
        <v>0</v>
      </c>
      <c r="FR384">
        <f t="shared" si="500"/>
        <v>0</v>
      </c>
      <c r="FS384">
        <v>0</v>
      </c>
      <c r="FX384">
        <v>100</v>
      </c>
      <c r="FY384">
        <v>64</v>
      </c>
      <c r="GA384" t="s">
        <v>3</v>
      </c>
      <c r="GD384">
        <v>0</v>
      </c>
      <c r="GF384">
        <v>1876322386</v>
      </c>
      <c r="GG384">
        <v>2</v>
      </c>
      <c r="GH384">
        <v>1</v>
      </c>
      <c r="GI384">
        <v>2</v>
      </c>
      <c r="GJ384">
        <v>0</v>
      </c>
      <c r="GK384">
        <f>ROUND(R384*(R12)/100,2)</f>
        <v>0</v>
      </c>
      <c r="GL384">
        <f t="shared" si="501"/>
        <v>0</v>
      </c>
      <c r="GM384">
        <f t="shared" si="502"/>
        <v>2199.0100000000002</v>
      </c>
      <c r="GN384">
        <f t="shared" si="503"/>
        <v>2199.0100000000002</v>
      </c>
      <c r="GO384">
        <f t="shared" si="504"/>
        <v>0</v>
      </c>
      <c r="GP384">
        <f t="shared" si="505"/>
        <v>0</v>
      </c>
      <c r="GR384">
        <v>0</v>
      </c>
      <c r="GS384">
        <v>0</v>
      </c>
      <c r="GT384">
        <v>0</v>
      </c>
      <c r="GU384" t="s">
        <v>3</v>
      </c>
      <c r="GV384">
        <f t="shared" si="506"/>
        <v>0</v>
      </c>
      <c r="GW384">
        <v>1</v>
      </c>
      <c r="GX384">
        <f t="shared" si="507"/>
        <v>0</v>
      </c>
      <c r="HA384">
        <v>0</v>
      </c>
      <c r="HB384">
        <v>0</v>
      </c>
      <c r="IK384">
        <v>0</v>
      </c>
    </row>
    <row r="385" spans="1:245" x14ac:dyDescent="0.2">
      <c r="A385">
        <v>18</v>
      </c>
      <c r="B385">
        <v>1</v>
      </c>
      <c r="E385" t="s">
        <v>704</v>
      </c>
      <c r="F385" t="s">
        <v>705</v>
      </c>
      <c r="G385" t="s">
        <v>706</v>
      </c>
      <c r="H385" t="s">
        <v>436</v>
      </c>
      <c r="I385">
        <f>I379*J385</f>
        <v>28.866</v>
      </c>
      <c r="J385">
        <v>48.11</v>
      </c>
      <c r="O385">
        <f t="shared" si="474"/>
        <v>1608.64</v>
      </c>
      <c r="P385">
        <f t="shared" si="475"/>
        <v>1608.64</v>
      </c>
      <c r="Q385">
        <f t="shared" si="476"/>
        <v>0</v>
      </c>
      <c r="R385">
        <f t="shared" si="477"/>
        <v>0</v>
      </c>
      <c r="S385">
        <f t="shared" si="478"/>
        <v>0</v>
      </c>
      <c r="T385">
        <f t="shared" si="479"/>
        <v>0</v>
      </c>
      <c r="U385">
        <f t="shared" si="480"/>
        <v>0</v>
      </c>
      <c r="V385">
        <f t="shared" si="481"/>
        <v>0</v>
      </c>
      <c r="W385">
        <f t="shared" si="482"/>
        <v>0</v>
      </c>
      <c r="X385">
        <f t="shared" si="483"/>
        <v>0</v>
      </c>
      <c r="Y385">
        <f t="shared" si="484"/>
        <v>0</v>
      </c>
      <c r="AA385">
        <v>42145827</v>
      </c>
      <c r="AB385">
        <f t="shared" si="485"/>
        <v>8.1</v>
      </c>
      <c r="AC385">
        <f t="shared" si="486"/>
        <v>8.1</v>
      </c>
      <c r="AD385">
        <f t="shared" si="508"/>
        <v>0</v>
      </c>
      <c r="AE385">
        <f t="shared" si="508"/>
        <v>0</v>
      </c>
      <c r="AF385">
        <f t="shared" si="508"/>
        <v>0</v>
      </c>
      <c r="AG385">
        <f t="shared" si="487"/>
        <v>0</v>
      </c>
      <c r="AH385">
        <f t="shared" si="509"/>
        <v>0</v>
      </c>
      <c r="AI385">
        <f t="shared" si="509"/>
        <v>0</v>
      </c>
      <c r="AJ385">
        <f t="shared" si="488"/>
        <v>0</v>
      </c>
      <c r="AK385">
        <v>8.1</v>
      </c>
      <c r="AL385">
        <v>8.1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1</v>
      </c>
      <c r="AW385">
        <v>1</v>
      </c>
      <c r="AZ385">
        <v>1</v>
      </c>
      <c r="BA385">
        <v>1</v>
      </c>
      <c r="BB385">
        <v>1</v>
      </c>
      <c r="BC385">
        <v>6.88</v>
      </c>
      <c r="BD385" t="s">
        <v>3</v>
      </c>
      <c r="BE385" t="s">
        <v>3</v>
      </c>
      <c r="BF385" t="s">
        <v>3</v>
      </c>
      <c r="BG385" t="s">
        <v>3</v>
      </c>
      <c r="BH385">
        <v>3</v>
      </c>
      <c r="BI385">
        <v>1</v>
      </c>
      <c r="BJ385" t="s">
        <v>707</v>
      </c>
      <c r="BM385">
        <v>1713</v>
      </c>
      <c r="BN385">
        <v>7156650</v>
      </c>
      <c r="BO385" t="s">
        <v>705</v>
      </c>
      <c r="BP385">
        <v>1</v>
      </c>
      <c r="BQ385">
        <v>30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3</v>
      </c>
      <c r="BZ385">
        <v>0</v>
      </c>
      <c r="CA385">
        <v>0</v>
      </c>
      <c r="CF385">
        <v>0</v>
      </c>
      <c r="CG385">
        <v>0</v>
      </c>
      <c r="CM385">
        <v>0</v>
      </c>
      <c r="CN385" t="s">
        <v>3</v>
      </c>
      <c r="CO385">
        <v>0</v>
      </c>
      <c r="CP385">
        <f t="shared" si="489"/>
        <v>1608.64</v>
      </c>
      <c r="CQ385">
        <f t="shared" si="490"/>
        <v>55.727999999999994</v>
      </c>
      <c r="CR385">
        <f t="shared" si="491"/>
        <v>0</v>
      </c>
      <c r="CS385">
        <f t="shared" si="492"/>
        <v>0</v>
      </c>
      <c r="CT385">
        <f t="shared" si="493"/>
        <v>0</v>
      </c>
      <c r="CU385">
        <f t="shared" si="494"/>
        <v>0</v>
      </c>
      <c r="CV385">
        <f t="shared" si="495"/>
        <v>0</v>
      </c>
      <c r="CW385">
        <f t="shared" si="496"/>
        <v>0</v>
      </c>
      <c r="CX385">
        <f t="shared" si="497"/>
        <v>0</v>
      </c>
      <c r="CY385">
        <f t="shared" si="498"/>
        <v>0</v>
      </c>
      <c r="CZ385">
        <f t="shared" si="499"/>
        <v>0</v>
      </c>
      <c r="DC385" t="s">
        <v>3</v>
      </c>
      <c r="DD385" t="s">
        <v>3</v>
      </c>
      <c r="DE385" t="s">
        <v>3</v>
      </c>
      <c r="DF385" t="s">
        <v>3</v>
      </c>
      <c r="DG385" t="s">
        <v>3</v>
      </c>
      <c r="DH385" t="s">
        <v>3</v>
      </c>
      <c r="DI385" t="s">
        <v>3</v>
      </c>
      <c r="DJ385" t="s">
        <v>3</v>
      </c>
      <c r="DK385" t="s">
        <v>3</v>
      </c>
      <c r="DL385" t="s">
        <v>3</v>
      </c>
      <c r="DM385" t="s">
        <v>3</v>
      </c>
      <c r="DN385">
        <v>100</v>
      </c>
      <c r="DO385">
        <v>64</v>
      </c>
      <c r="DP385">
        <v>1</v>
      </c>
      <c r="DQ385">
        <v>1</v>
      </c>
      <c r="DU385">
        <v>1003</v>
      </c>
      <c r="DV385" t="s">
        <v>436</v>
      </c>
      <c r="DW385" t="s">
        <v>436</v>
      </c>
      <c r="DX385">
        <v>1</v>
      </c>
      <c r="EE385">
        <v>21989065</v>
      </c>
      <c r="EF385">
        <v>30</v>
      </c>
      <c r="EG385" t="s">
        <v>22</v>
      </c>
      <c r="EH385">
        <v>0</v>
      </c>
      <c r="EI385" t="s">
        <v>3</v>
      </c>
      <c r="EJ385">
        <v>1</v>
      </c>
      <c r="EK385">
        <v>1713</v>
      </c>
      <c r="EL385" t="s">
        <v>682</v>
      </c>
      <c r="EM385" t="s">
        <v>683</v>
      </c>
      <c r="EO385" t="s">
        <v>3</v>
      </c>
      <c r="EQ385">
        <v>0</v>
      </c>
      <c r="ER385">
        <v>8.1</v>
      </c>
      <c r="ES385">
        <v>8.1</v>
      </c>
      <c r="ET385">
        <v>0</v>
      </c>
      <c r="EU385">
        <v>0</v>
      </c>
      <c r="EV385">
        <v>0</v>
      </c>
      <c r="EW385">
        <v>0</v>
      </c>
      <c r="EX385">
        <v>0</v>
      </c>
      <c r="FQ385">
        <v>0</v>
      </c>
      <c r="FR385">
        <f t="shared" si="500"/>
        <v>0</v>
      </c>
      <c r="FS385">
        <v>0</v>
      </c>
      <c r="FX385">
        <v>100</v>
      </c>
      <c r="FY385">
        <v>64</v>
      </c>
      <c r="GA385" t="s">
        <v>3</v>
      </c>
      <c r="GD385">
        <v>0</v>
      </c>
      <c r="GF385">
        <v>1492452324</v>
      </c>
      <c r="GG385">
        <v>2</v>
      </c>
      <c r="GH385">
        <v>1</v>
      </c>
      <c r="GI385">
        <v>2</v>
      </c>
      <c r="GJ385">
        <v>0</v>
      </c>
      <c r="GK385">
        <f>ROUND(R385*(R12)/100,2)</f>
        <v>0</v>
      </c>
      <c r="GL385">
        <f t="shared" si="501"/>
        <v>0</v>
      </c>
      <c r="GM385">
        <f t="shared" si="502"/>
        <v>1608.64</v>
      </c>
      <c r="GN385">
        <f t="shared" si="503"/>
        <v>1608.64</v>
      </c>
      <c r="GO385">
        <f t="shared" si="504"/>
        <v>0</v>
      </c>
      <c r="GP385">
        <f t="shared" si="505"/>
        <v>0</v>
      </c>
      <c r="GR385">
        <v>0</v>
      </c>
      <c r="GS385">
        <v>0</v>
      </c>
      <c r="GT385">
        <v>0</v>
      </c>
      <c r="GU385" t="s">
        <v>3</v>
      </c>
      <c r="GV385">
        <f t="shared" si="506"/>
        <v>0</v>
      </c>
      <c r="GW385">
        <v>1</v>
      </c>
      <c r="GX385">
        <f t="shared" si="507"/>
        <v>0</v>
      </c>
      <c r="HA385">
        <v>0</v>
      </c>
      <c r="HB385">
        <v>0</v>
      </c>
      <c r="IK385">
        <v>0</v>
      </c>
    </row>
    <row r="386" spans="1:245" x14ac:dyDescent="0.2">
      <c r="A386">
        <v>18</v>
      </c>
      <c r="B386">
        <v>1</v>
      </c>
      <c r="E386" t="s">
        <v>708</v>
      </c>
      <c r="F386" t="s">
        <v>709</v>
      </c>
      <c r="G386" t="s">
        <v>710</v>
      </c>
      <c r="H386" t="s">
        <v>436</v>
      </c>
      <c r="I386">
        <f>I379*J386</f>
        <v>28.866</v>
      </c>
      <c r="J386">
        <v>48.11</v>
      </c>
      <c r="O386">
        <f t="shared" si="474"/>
        <v>3260.31</v>
      </c>
      <c r="P386">
        <f t="shared" si="475"/>
        <v>3260.31</v>
      </c>
      <c r="Q386">
        <f t="shared" si="476"/>
        <v>0</v>
      </c>
      <c r="R386">
        <f t="shared" si="477"/>
        <v>0</v>
      </c>
      <c r="S386">
        <f t="shared" si="478"/>
        <v>0</v>
      </c>
      <c r="T386">
        <f t="shared" si="479"/>
        <v>0</v>
      </c>
      <c r="U386">
        <f t="shared" si="480"/>
        <v>0</v>
      </c>
      <c r="V386">
        <f t="shared" si="481"/>
        <v>0</v>
      </c>
      <c r="W386">
        <f t="shared" si="482"/>
        <v>0</v>
      </c>
      <c r="X386">
        <f t="shared" si="483"/>
        <v>0</v>
      </c>
      <c r="Y386">
        <f t="shared" si="484"/>
        <v>0</v>
      </c>
      <c r="AA386">
        <v>42145827</v>
      </c>
      <c r="AB386">
        <f t="shared" si="485"/>
        <v>17.43</v>
      </c>
      <c r="AC386">
        <f t="shared" si="486"/>
        <v>17.43</v>
      </c>
      <c r="AD386">
        <f t="shared" si="508"/>
        <v>0</v>
      </c>
      <c r="AE386">
        <f t="shared" si="508"/>
        <v>0</v>
      </c>
      <c r="AF386">
        <f t="shared" si="508"/>
        <v>0</v>
      </c>
      <c r="AG386">
        <f t="shared" si="487"/>
        <v>0</v>
      </c>
      <c r="AH386">
        <f t="shared" si="509"/>
        <v>0</v>
      </c>
      <c r="AI386">
        <f t="shared" si="509"/>
        <v>0</v>
      </c>
      <c r="AJ386">
        <f t="shared" si="488"/>
        <v>0</v>
      </c>
      <c r="AK386">
        <v>17.43</v>
      </c>
      <c r="AL386">
        <v>17.43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1</v>
      </c>
      <c r="AW386">
        <v>1</v>
      </c>
      <c r="AZ386">
        <v>1</v>
      </c>
      <c r="BA386">
        <v>1</v>
      </c>
      <c r="BB386">
        <v>1</v>
      </c>
      <c r="BC386">
        <v>6.48</v>
      </c>
      <c r="BD386" t="s">
        <v>3</v>
      </c>
      <c r="BE386" t="s">
        <v>3</v>
      </c>
      <c r="BF386" t="s">
        <v>3</v>
      </c>
      <c r="BG386" t="s">
        <v>3</v>
      </c>
      <c r="BH386">
        <v>3</v>
      </c>
      <c r="BI386">
        <v>1</v>
      </c>
      <c r="BJ386" t="s">
        <v>711</v>
      </c>
      <c r="BM386">
        <v>1713</v>
      </c>
      <c r="BN386">
        <v>7156650</v>
      </c>
      <c r="BO386" t="s">
        <v>709</v>
      </c>
      <c r="BP386">
        <v>1</v>
      </c>
      <c r="BQ386">
        <v>30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3</v>
      </c>
      <c r="BZ386">
        <v>0</v>
      </c>
      <c r="CA386">
        <v>0</v>
      </c>
      <c r="CF386">
        <v>0</v>
      </c>
      <c r="CG386">
        <v>0</v>
      </c>
      <c r="CM386">
        <v>0</v>
      </c>
      <c r="CN386" t="s">
        <v>3</v>
      </c>
      <c r="CO386">
        <v>0</v>
      </c>
      <c r="CP386">
        <f t="shared" si="489"/>
        <v>3260.31</v>
      </c>
      <c r="CQ386">
        <f t="shared" si="490"/>
        <v>112.94640000000001</v>
      </c>
      <c r="CR386">
        <f t="shared" si="491"/>
        <v>0</v>
      </c>
      <c r="CS386">
        <f t="shared" si="492"/>
        <v>0</v>
      </c>
      <c r="CT386">
        <f t="shared" si="493"/>
        <v>0</v>
      </c>
      <c r="CU386">
        <f t="shared" si="494"/>
        <v>0</v>
      </c>
      <c r="CV386">
        <f t="shared" si="495"/>
        <v>0</v>
      </c>
      <c r="CW386">
        <f t="shared" si="496"/>
        <v>0</v>
      </c>
      <c r="CX386">
        <f t="shared" si="497"/>
        <v>0</v>
      </c>
      <c r="CY386">
        <f t="shared" si="498"/>
        <v>0</v>
      </c>
      <c r="CZ386">
        <f t="shared" si="499"/>
        <v>0</v>
      </c>
      <c r="DC386" t="s">
        <v>3</v>
      </c>
      <c r="DD386" t="s">
        <v>3</v>
      </c>
      <c r="DE386" t="s">
        <v>3</v>
      </c>
      <c r="DF386" t="s">
        <v>3</v>
      </c>
      <c r="DG386" t="s">
        <v>3</v>
      </c>
      <c r="DH386" t="s">
        <v>3</v>
      </c>
      <c r="DI386" t="s">
        <v>3</v>
      </c>
      <c r="DJ386" t="s">
        <v>3</v>
      </c>
      <c r="DK386" t="s">
        <v>3</v>
      </c>
      <c r="DL386" t="s">
        <v>3</v>
      </c>
      <c r="DM386" t="s">
        <v>3</v>
      </c>
      <c r="DN386">
        <v>100</v>
      </c>
      <c r="DO386">
        <v>64</v>
      </c>
      <c r="DP386">
        <v>1</v>
      </c>
      <c r="DQ386">
        <v>1</v>
      </c>
      <c r="DU386">
        <v>1003</v>
      </c>
      <c r="DV386" t="s">
        <v>436</v>
      </c>
      <c r="DW386" t="s">
        <v>436</v>
      </c>
      <c r="DX386">
        <v>1</v>
      </c>
      <c r="EE386">
        <v>21989065</v>
      </c>
      <c r="EF386">
        <v>30</v>
      </c>
      <c r="EG386" t="s">
        <v>22</v>
      </c>
      <c r="EH386">
        <v>0</v>
      </c>
      <c r="EI386" t="s">
        <v>3</v>
      </c>
      <c r="EJ386">
        <v>1</v>
      </c>
      <c r="EK386">
        <v>1713</v>
      </c>
      <c r="EL386" t="s">
        <v>682</v>
      </c>
      <c r="EM386" t="s">
        <v>683</v>
      </c>
      <c r="EO386" t="s">
        <v>3</v>
      </c>
      <c r="EQ386">
        <v>0</v>
      </c>
      <c r="ER386">
        <v>17.43</v>
      </c>
      <c r="ES386">
        <v>17.43</v>
      </c>
      <c r="ET386">
        <v>0</v>
      </c>
      <c r="EU386">
        <v>0</v>
      </c>
      <c r="EV386">
        <v>0</v>
      </c>
      <c r="EW386">
        <v>0</v>
      </c>
      <c r="EX386">
        <v>0</v>
      </c>
      <c r="FQ386">
        <v>0</v>
      </c>
      <c r="FR386">
        <f t="shared" si="500"/>
        <v>0</v>
      </c>
      <c r="FS386">
        <v>0</v>
      </c>
      <c r="FX386">
        <v>100</v>
      </c>
      <c r="FY386">
        <v>64</v>
      </c>
      <c r="GA386" t="s">
        <v>3</v>
      </c>
      <c r="GD386">
        <v>0</v>
      </c>
      <c r="GF386">
        <v>-1599947057</v>
      </c>
      <c r="GG386">
        <v>2</v>
      </c>
      <c r="GH386">
        <v>1</v>
      </c>
      <c r="GI386">
        <v>2</v>
      </c>
      <c r="GJ386">
        <v>0</v>
      </c>
      <c r="GK386">
        <f>ROUND(R386*(R12)/100,2)</f>
        <v>0</v>
      </c>
      <c r="GL386">
        <f t="shared" si="501"/>
        <v>0</v>
      </c>
      <c r="GM386">
        <f t="shared" si="502"/>
        <v>3260.31</v>
      </c>
      <c r="GN386">
        <f t="shared" si="503"/>
        <v>3260.31</v>
      </c>
      <c r="GO386">
        <f t="shared" si="504"/>
        <v>0</v>
      </c>
      <c r="GP386">
        <f t="shared" si="505"/>
        <v>0</v>
      </c>
      <c r="GR386">
        <v>0</v>
      </c>
      <c r="GS386">
        <v>0</v>
      </c>
      <c r="GT386">
        <v>0</v>
      </c>
      <c r="GU386" t="s">
        <v>3</v>
      </c>
      <c r="GV386">
        <f t="shared" si="506"/>
        <v>0</v>
      </c>
      <c r="GW386">
        <v>1</v>
      </c>
      <c r="GX386">
        <f t="shared" si="507"/>
        <v>0</v>
      </c>
      <c r="HA386">
        <v>0</v>
      </c>
      <c r="HB386">
        <v>0</v>
      </c>
      <c r="IK386">
        <v>0</v>
      </c>
    </row>
    <row r="388" spans="1:245" x14ac:dyDescent="0.2">
      <c r="A388" s="1">
        <v>5</v>
      </c>
      <c r="B388" s="1">
        <v>1</v>
      </c>
      <c r="C388" s="1"/>
      <c r="D388" s="1">
        <f>ROW(A396)</f>
        <v>396</v>
      </c>
      <c r="E388" s="1"/>
      <c r="F388" s="1" t="s">
        <v>15</v>
      </c>
      <c r="G388" s="1" t="s">
        <v>712</v>
      </c>
      <c r="H388" s="1" t="s">
        <v>3</v>
      </c>
      <c r="I388" s="1">
        <v>0</v>
      </c>
      <c r="J388" s="1"/>
      <c r="K388" s="1">
        <v>0</v>
      </c>
      <c r="L388" s="1"/>
      <c r="M388" s="1"/>
      <c r="N388" s="1"/>
      <c r="O388" s="1"/>
      <c r="P388" s="1"/>
      <c r="Q388" s="1"/>
      <c r="R388" s="1"/>
      <c r="S388" s="1"/>
      <c r="T388" s="1"/>
      <c r="U388" s="1" t="s">
        <v>3</v>
      </c>
      <c r="V388" s="1">
        <v>0</v>
      </c>
      <c r="W388" s="1"/>
      <c r="X388" s="1"/>
      <c r="Y388" s="1"/>
      <c r="Z388" s="1"/>
      <c r="AA388" s="1"/>
      <c r="AB388" s="1" t="s">
        <v>3</v>
      </c>
      <c r="AC388" s="1" t="s">
        <v>3</v>
      </c>
      <c r="AD388" s="1" t="s">
        <v>3</v>
      </c>
      <c r="AE388" s="1" t="s">
        <v>3</v>
      </c>
      <c r="AF388" s="1" t="s">
        <v>3</v>
      </c>
      <c r="AG388" s="1" t="s">
        <v>3</v>
      </c>
      <c r="AH388" s="1"/>
      <c r="AI388" s="1"/>
      <c r="AJ388" s="1"/>
      <c r="AK388" s="1"/>
      <c r="AL388" s="1"/>
      <c r="AM388" s="1"/>
      <c r="AN388" s="1"/>
      <c r="AO388" s="1"/>
      <c r="AP388" s="1" t="s">
        <v>3</v>
      </c>
      <c r="AQ388" s="1" t="s">
        <v>3</v>
      </c>
      <c r="AR388" s="1" t="s">
        <v>3</v>
      </c>
      <c r="AS388" s="1"/>
      <c r="AT388" s="1"/>
      <c r="AU388" s="1"/>
      <c r="AV388" s="1"/>
      <c r="AW388" s="1"/>
      <c r="AX388" s="1"/>
      <c r="AY388" s="1"/>
      <c r="AZ388" s="1" t="s">
        <v>3</v>
      </c>
      <c r="BA388" s="1"/>
      <c r="BB388" s="1" t="s">
        <v>3</v>
      </c>
      <c r="BC388" s="1" t="s">
        <v>3</v>
      </c>
      <c r="BD388" s="1" t="s">
        <v>11</v>
      </c>
      <c r="BE388" s="1" t="s">
        <v>11</v>
      </c>
      <c r="BF388" s="1" t="s">
        <v>12</v>
      </c>
      <c r="BG388" s="1" t="s">
        <v>3</v>
      </c>
      <c r="BH388" s="1" t="s">
        <v>12</v>
      </c>
      <c r="BI388" s="1" t="s">
        <v>11</v>
      </c>
      <c r="BJ388" s="1" t="s">
        <v>3</v>
      </c>
      <c r="BK388" s="1" t="s">
        <v>3</v>
      </c>
      <c r="BL388" s="1" t="s">
        <v>3</v>
      </c>
      <c r="BM388" s="1" t="s">
        <v>3</v>
      </c>
      <c r="BN388" s="1" t="s">
        <v>11</v>
      </c>
      <c r="BO388" s="1" t="s">
        <v>3</v>
      </c>
      <c r="BP388" s="1" t="s">
        <v>3</v>
      </c>
      <c r="BQ388" s="1"/>
      <c r="BR388" s="1"/>
      <c r="BS388" s="1"/>
      <c r="BT388" s="1"/>
      <c r="BU388" s="1"/>
      <c r="BV388" s="1"/>
      <c r="BW388" s="1"/>
      <c r="BX388" s="1">
        <v>0</v>
      </c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>
        <v>0</v>
      </c>
    </row>
    <row r="390" spans="1:245" x14ac:dyDescent="0.2">
      <c r="A390" s="2">
        <v>52</v>
      </c>
      <c r="B390" s="2">
        <f t="shared" ref="B390:G390" si="510">B396</f>
        <v>1</v>
      </c>
      <c r="C390" s="2">
        <f t="shared" si="510"/>
        <v>5</v>
      </c>
      <c r="D390" s="2">
        <f t="shared" si="510"/>
        <v>388</v>
      </c>
      <c r="E390" s="2">
        <f t="shared" si="510"/>
        <v>0</v>
      </c>
      <c r="F390" s="2" t="str">
        <f t="shared" si="510"/>
        <v>Новый подраздел</v>
      </c>
      <c r="G390" s="2" t="str">
        <f t="shared" si="510"/>
        <v>Прочие работы</v>
      </c>
      <c r="H390" s="2"/>
      <c r="I390" s="2"/>
      <c r="J390" s="2"/>
      <c r="K390" s="2"/>
      <c r="L390" s="2"/>
      <c r="M390" s="2"/>
      <c r="N390" s="2"/>
      <c r="O390" s="2">
        <f t="shared" ref="O390:AT390" si="511">O396</f>
        <v>49642.75</v>
      </c>
      <c r="P390" s="2">
        <f t="shared" si="511"/>
        <v>0</v>
      </c>
      <c r="Q390" s="2">
        <f t="shared" si="511"/>
        <v>49642.75</v>
      </c>
      <c r="R390" s="2">
        <f t="shared" si="511"/>
        <v>197.09</v>
      </c>
      <c r="S390" s="2">
        <f t="shared" si="511"/>
        <v>0</v>
      </c>
      <c r="T390" s="2">
        <f t="shared" si="511"/>
        <v>0</v>
      </c>
      <c r="U390" s="2">
        <f t="shared" si="511"/>
        <v>0</v>
      </c>
      <c r="V390" s="2">
        <f t="shared" si="511"/>
        <v>0</v>
      </c>
      <c r="W390" s="2">
        <f t="shared" si="511"/>
        <v>0</v>
      </c>
      <c r="X390" s="2">
        <f t="shared" si="511"/>
        <v>0</v>
      </c>
      <c r="Y390" s="2">
        <f t="shared" si="511"/>
        <v>0</v>
      </c>
      <c r="Z390" s="2">
        <f t="shared" si="511"/>
        <v>0</v>
      </c>
      <c r="AA390" s="2">
        <f t="shared" si="511"/>
        <v>0</v>
      </c>
      <c r="AB390" s="2">
        <f t="shared" si="511"/>
        <v>49642.75</v>
      </c>
      <c r="AC390" s="2">
        <f t="shared" si="511"/>
        <v>0</v>
      </c>
      <c r="AD390" s="2">
        <f t="shared" si="511"/>
        <v>49642.75</v>
      </c>
      <c r="AE390" s="2">
        <f t="shared" si="511"/>
        <v>197.09</v>
      </c>
      <c r="AF390" s="2">
        <f t="shared" si="511"/>
        <v>0</v>
      </c>
      <c r="AG390" s="2">
        <f t="shared" si="511"/>
        <v>0</v>
      </c>
      <c r="AH390" s="2">
        <f t="shared" si="511"/>
        <v>0</v>
      </c>
      <c r="AI390" s="2">
        <f t="shared" si="511"/>
        <v>0</v>
      </c>
      <c r="AJ390" s="2">
        <f t="shared" si="511"/>
        <v>0</v>
      </c>
      <c r="AK390" s="2">
        <f t="shared" si="511"/>
        <v>0</v>
      </c>
      <c r="AL390" s="2">
        <f t="shared" si="511"/>
        <v>0</v>
      </c>
      <c r="AM390" s="2">
        <f t="shared" si="511"/>
        <v>0</v>
      </c>
      <c r="AN390" s="2">
        <f t="shared" si="511"/>
        <v>0</v>
      </c>
      <c r="AO390" s="2">
        <f t="shared" si="511"/>
        <v>0</v>
      </c>
      <c r="AP390" s="2">
        <f t="shared" si="511"/>
        <v>0</v>
      </c>
      <c r="AQ390" s="2">
        <f t="shared" si="511"/>
        <v>0</v>
      </c>
      <c r="AR390" s="2">
        <f t="shared" si="511"/>
        <v>49971.89</v>
      </c>
      <c r="AS390" s="2">
        <f t="shared" si="511"/>
        <v>9296.2800000000007</v>
      </c>
      <c r="AT390" s="2">
        <f t="shared" si="511"/>
        <v>0</v>
      </c>
      <c r="AU390" s="2">
        <f t="shared" ref="AU390:BZ390" si="512">AU396</f>
        <v>40675.61</v>
      </c>
      <c r="AV390" s="2">
        <f t="shared" si="512"/>
        <v>0</v>
      </c>
      <c r="AW390" s="2">
        <f t="shared" si="512"/>
        <v>0</v>
      </c>
      <c r="AX390" s="2">
        <f t="shared" si="512"/>
        <v>0</v>
      </c>
      <c r="AY390" s="2">
        <f t="shared" si="512"/>
        <v>0</v>
      </c>
      <c r="AZ390" s="2">
        <f t="shared" si="512"/>
        <v>0</v>
      </c>
      <c r="BA390" s="2">
        <f t="shared" si="512"/>
        <v>0</v>
      </c>
      <c r="BB390" s="2">
        <f t="shared" si="512"/>
        <v>0</v>
      </c>
      <c r="BC390" s="2">
        <f t="shared" si="512"/>
        <v>0</v>
      </c>
      <c r="BD390" s="2">
        <f t="shared" si="512"/>
        <v>0</v>
      </c>
      <c r="BE390" s="2">
        <f t="shared" si="512"/>
        <v>0</v>
      </c>
      <c r="BF390" s="2">
        <f t="shared" si="512"/>
        <v>0</v>
      </c>
      <c r="BG390" s="2">
        <f t="shared" si="512"/>
        <v>0</v>
      </c>
      <c r="BH390" s="2">
        <f t="shared" si="512"/>
        <v>0</v>
      </c>
      <c r="BI390" s="2">
        <f t="shared" si="512"/>
        <v>0</v>
      </c>
      <c r="BJ390" s="2">
        <f t="shared" si="512"/>
        <v>0</v>
      </c>
      <c r="BK390" s="2">
        <f t="shared" si="512"/>
        <v>0</v>
      </c>
      <c r="BL390" s="2">
        <f t="shared" si="512"/>
        <v>0</v>
      </c>
      <c r="BM390" s="2">
        <f t="shared" si="512"/>
        <v>0</v>
      </c>
      <c r="BN390" s="2">
        <f t="shared" si="512"/>
        <v>0</v>
      </c>
      <c r="BO390" s="2">
        <f t="shared" si="512"/>
        <v>0</v>
      </c>
      <c r="BP390" s="2">
        <f t="shared" si="512"/>
        <v>0</v>
      </c>
      <c r="BQ390" s="2">
        <f t="shared" si="512"/>
        <v>0</v>
      </c>
      <c r="BR390" s="2">
        <f t="shared" si="512"/>
        <v>0</v>
      </c>
      <c r="BS390" s="2">
        <f t="shared" si="512"/>
        <v>0</v>
      </c>
      <c r="BT390" s="2">
        <f t="shared" si="512"/>
        <v>0</v>
      </c>
      <c r="BU390" s="2">
        <f t="shared" si="512"/>
        <v>0</v>
      </c>
      <c r="BV390" s="2">
        <f t="shared" si="512"/>
        <v>0</v>
      </c>
      <c r="BW390" s="2">
        <f t="shared" si="512"/>
        <v>0</v>
      </c>
      <c r="BX390" s="2">
        <f t="shared" si="512"/>
        <v>0</v>
      </c>
      <c r="BY390" s="2">
        <f t="shared" si="512"/>
        <v>0</v>
      </c>
      <c r="BZ390" s="2">
        <f t="shared" si="512"/>
        <v>0</v>
      </c>
      <c r="CA390" s="2">
        <f t="shared" ref="CA390:DF390" si="513">CA396</f>
        <v>49971.89</v>
      </c>
      <c r="CB390" s="2">
        <f t="shared" si="513"/>
        <v>9296.2800000000007</v>
      </c>
      <c r="CC390" s="2">
        <f t="shared" si="513"/>
        <v>0</v>
      </c>
      <c r="CD390" s="2">
        <f t="shared" si="513"/>
        <v>40675.61</v>
      </c>
      <c r="CE390" s="2">
        <f t="shared" si="513"/>
        <v>0</v>
      </c>
      <c r="CF390" s="2">
        <f t="shared" si="513"/>
        <v>0</v>
      </c>
      <c r="CG390" s="2">
        <f t="shared" si="513"/>
        <v>0</v>
      </c>
      <c r="CH390" s="2">
        <f t="shared" si="513"/>
        <v>0</v>
      </c>
      <c r="CI390" s="2">
        <f t="shared" si="513"/>
        <v>0</v>
      </c>
      <c r="CJ390" s="2">
        <f t="shared" si="513"/>
        <v>0</v>
      </c>
      <c r="CK390" s="2">
        <f t="shared" si="513"/>
        <v>0</v>
      </c>
      <c r="CL390" s="2">
        <f t="shared" si="513"/>
        <v>0</v>
      </c>
      <c r="CM390" s="2">
        <f t="shared" si="513"/>
        <v>0</v>
      </c>
      <c r="CN390" s="2">
        <f t="shared" si="513"/>
        <v>0</v>
      </c>
      <c r="CO390" s="2">
        <f t="shared" si="513"/>
        <v>0</v>
      </c>
      <c r="CP390" s="2">
        <f t="shared" si="513"/>
        <v>0</v>
      </c>
      <c r="CQ390" s="2">
        <f t="shared" si="513"/>
        <v>0</v>
      </c>
      <c r="CR390" s="2">
        <f t="shared" si="513"/>
        <v>0</v>
      </c>
      <c r="CS390" s="2">
        <f t="shared" si="513"/>
        <v>0</v>
      </c>
      <c r="CT390" s="2">
        <f t="shared" si="513"/>
        <v>0</v>
      </c>
      <c r="CU390" s="2">
        <f t="shared" si="513"/>
        <v>0</v>
      </c>
      <c r="CV390" s="2">
        <f t="shared" si="513"/>
        <v>0</v>
      </c>
      <c r="CW390" s="2">
        <f t="shared" si="513"/>
        <v>0</v>
      </c>
      <c r="CX390" s="2">
        <f t="shared" si="513"/>
        <v>0</v>
      </c>
      <c r="CY390" s="2">
        <f t="shared" si="513"/>
        <v>0</v>
      </c>
      <c r="CZ390" s="2">
        <f t="shared" si="513"/>
        <v>0</v>
      </c>
      <c r="DA390" s="2">
        <f t="shared" si="513"/>
        <v>0</v>
      </c>
      <c r="DB390" s="2">
        <f t="shared" si="513"/>
        <v>0</v>
      </c>
      <c r="DC390" s="2">
        <f t="shared" si="513"/>
        <v>0</v>
      </c>
      <c r="DD390" s="2">
        <f t="shared" si="513"/>
        <v>0</v>
      </c>
      <c r="DE390" s="2">
        <f t="shared" si="513"/>
        <v>0</v>
      </c>
      <c r="DF390" s="2">
        <f t="shared" si="513"/>
        <v>0</v>
      </c>
      <c r="DG390" s="3">
        <f t="shared" ref="DG390:EL390" si="514">DG396</f>
        <v>0</v>
      </c>
      <c r="DH390" s="3">
        <f t="shared" si="514"/>
        <v>0</v>
      </c>
      <c r="DI390" s="3">
        <f t="shared" si="514"/>
        <v>0</v>
      </c>
      <c r="DJ390" s="3">
        <f t="shared" si="514"/>
        <v>0</v>
      </c>
      <c r="DK390" s="3">
        <f t="shared" si="514"/>
        <v>0</v>
      </c>
      <c r="DL390" s="3">
        <f t="shared" si="514"/>
        <v>0</v>
      </c>
      <c r="DM390" s="3">
        <f t="shared" si="514"/>
        <v>0</v>
      </c>
      <c r="DN390" s="3">
        <f t="shared" si="514"/>
        <v>0</v>
      </c>
      <c r="DO390" s="3">
        <f t="shared" si="514"/>
        <v>0</v>
      </c>
      <c r="DP390" s="3">
        <f t="shared" si="514"/>
        <v>0</v>
      </c>
      <c r="DQ390" s="3">
        <f t="shared" si="514"/>
        <v>0</v>
      </c>
      <c r="DR390" s="3">
        <f t="shared" si="514"/>
        <v>0</v>
      </c>
      <c r="DS390" s="3">
        <f t="shared" si="514"/>
        <v>0</v>
      </c>
      <c r="DT390" s="3">
        <f t="shared" si="514"/>
        <v>0</v>
      </c>
      <c r="DU390" s="3">
        <f t="shared" si="514"/>
        <v>0</v>
      </c>
      <c r="DV390" s="3">
        <f t="shared" si="514"/>
        <v>0</v>
      </c>
      <c r="DW390" s="3">
        <f t="shared" si="514"/>
        <v>0</v>
      </c>
      <c r="DX390" s="3">
        <f t="shared" si="514"/>
        <v>0</v>
      </c>
      <c r="DY390" s="3">
        <f t="shared" si="514"/>
        <v>0</v>
      </c>
      <c r="DZ390" s="3">
        <f t="shared" si="514"/>
        <v>0</v>
      </c>
      <c r="EA390" s="3">
        <f t="shared" si="514"/>
        <v>0</v>
      </c>
      <c r="EB390" s="3">
        <f t="shared" si="514"/>
        <v>0</v>
      </c>
      <c r="EC390" s="3">
        <f t="shared" si="514"/>
        <v>0</v>
      </c>
      <c r="ED390" s="3">
        <f t="shared" si="514"/>
        <v>0</v>
      </c>
      <c r="EE390" s="3">
        <f t="shared" si="514"/>
        <v>0</v>
      </c>
      <c r="EF390" s="3">
        <f t="shared" si="514"/>
        <v>0</v>
      </c>
      <c r="EG390" s="3">
        <f t="shared" si="514"/>
        <v>0</v>
      </c>
      <c r="EH390" s="3">
        <f t="shared" si="514"/>
        <v>0</v>
      </c>
      <c r="EI390" s="3">
        <f t="shared" si="514"/>
        <v>0</v>
      </c>
      <c r="EJ390" s="3">
        <f t="shared" si="514"/>
        <v>0</v>
      </c>
      <c r="EK390" s="3">
        <f t="shared" si="514"/>
        <v>0</v>
      </c>
      <c r="EL390" s="3">
        <f t="shared" si="514"/>
        <v>0</v>
      </c>
      <c r="EM390" s="3">
        <f t="shared" ref="EM390:FR390" si="515">EM396</f>
        <v>0</v>
      </c>
      <c r="EN390" s="3">
        <f t="shared" si="515"/>
        <v>0</v>
      </c>
      <c r="EO390" s="3">
        <f t="shared" si="515"/>
        <v>0</v>
      </c>
      <c r="EP390" s="3">
        <f t="shared" si="515"/>
        <v>0</v>
      </c>
      <c r="EQ390" s="3">
        <f t="shared" si="515"/>
        <v>0</v>
      </c>
      <c r="ER390" s="3">
        <f t="shared" si="515"/>
        <v>0</v>
      </c>
      <c r="ES390" s="3">
        <f t="shared" si="515"/>
        <v>0</v>
      </c>
      <c r="ET390" s="3">
        <f t="shared" si="515"/>
        <v>0</v>
      </c>
      <c r="EU390" s="3">
        <f t="shared" si="515"/>
        <v>0</v>
      </c>
      <c r="EV390" s="3">
        <f t="shared" si="515"/>
        <v>0</v>
      </c>
      <c r="EW390" s="3">
        <f t="shared" si="515"/>
        <v>0</v>
      </c>
      <c r="EX390" s="3">
        <f t="shared" si="515"/>
        <v>0</v>
      </c>
      <c r="EY390" s="3">
        <f t="shared" si="515"/>
        <v>0</v>
      </c>
      <c r="EZ390" s="3">
        <f t="shared" si="515"/>
        <v>0</v>
      </c>
      <c r="FA390" s="3">
        <f t="shared" si="515"/>
        <v>0</v>
      </c>
      <c r="FB390" s="3">
        <f t="shared" si="515"/>
        <v>0</v>
      </c>
      <c r="FC390" s="3">
        <f t="shared" si="515"/>
        <v>0</v>
      </c>
      <c r="FD390" s="3">
        <f t="shared" si="515"/>
        <v>0</v>
      </c>
      <c r="FE390" s="3">
        <f t="shared" si="515"/>
        <v>0</v>
      </c>
      <c r="FF390" s="3">
        <f t="shared" si="515"/>
        <v>0</v>
      </c>
      <c r="FG390" s="3">
        <f t="shared" si="515"/>
        <v>0</v>
      </c>
      <c r="FH390" s="3">
        <f t="shared" si="515"/>
        <v>0</v>
      </c>
      <c r="FI390" s="3">
        <f t="shared" si="515"/>
        <v>0</v>
      </c>
      <c r="FJ390" s="3">
        <f t="shared" si="515"/>
        <v>0</v>
      </c>
      <c r="FK390" s="3">
        <f t="shared" si="515"/>
        <v>0</v>
      </c>
      <c r="FL390" s="3">
        <f t="shared" si="515"/>
        <v>0</v>
      </c>
      <c r="FM390" s="3">
        <f t="shared" si="515"/>
        <v>0</v>
      </c>
      <c r="FN390" s="3">
        <f t="shared" si="515"/>
        <v>0</v>
      </c>
      <c r="FO390" s="3">
        <f t="shared" si="515"/>
        <v>0</v>
      </c>
      <c r="FP390" s="3">
        <f t="shared" si="515"/>
        <v>0</v>
      </c>
      <c r="FQ390" s="3">
        <f t="shared" si="515"/>
        <v>0</v>
      </c>
      <c r="FR390" s="3">
        <f t="shared" si="515"/>
        <v>0</v>
      </c>
      <c r="FS390" s="3">
        <f t="shared" ref="FS390:GX390" si="516">FS396</f>
        <v>0</v>
      </c>
      <c r="FT390" s="3">
        <f t="shared" si="516"/>
        <v>0</v>
      </c>
      <c r="FU390" s="3">
        <f t="shared" si="516"/>
        <v>0</v>
      </c>
      <c r="FV390" s="3">
        <f t="shared" si="516"/>
        <v>0</v>
      </c>
      <c r="FW390" s="3">
        <f t="shared" si="516"/>
        <v>0</v>
      </c>
      <c r="FX390" s="3">
        <f t="shared" si="516"/>
        <v>0</v>
      </c>
      <c r="FY390" s="3">
        <f t="shared" si="516"/>
        <v>0</v>
      </c>
      <c r="FZ390" s="3">
        <f t="shared" si="516"/>
        <v>0</v>
      </c>
      <c r="GA390" s="3">
        <f t="shared" si="516"/>
        <v>0</v>
      </c>
      <c r="GB390" s="3">
        <f t="shared" si="516"/>
        <v>0</v>
      </c>
      <c r="GC390" s="3">
        <f t="shared" si="516"/>
        <v>0</v>
      </c>
      <c r="GD390" s="3">
        <f t="shared" si="516"/>
        <v>0</v>
      </c>
      <c r="GE390" s="3">
        <f t="shared" si="516"/>
        <v>0</v>
      </c>
      <c r="GF390" s="3">
        <f t="shared" si="516"/>
        <v>0</v>
      </c>
      <c r="GG390" s="3">
        <f t="shared" si="516"/>
        <v>0</v>
      </c>
      <c r="GH390" s="3">
        <f t="shared" si="516"/>
        <v>0</v>
      </c>
      <c r="GI390" s="3">
        <f t="shared" si="516"/>
        <v>0</v>
      </c>
      <c r="GJ390" s="3">
        <f t="shared" si="516"/>
        <v>0</v>
      </c>
      <c r="GK390" s="3">
        <f t="shared" si="516"/>
        <v>0</v>
      </c>
      <c r="GL390" s="3">
        <f t="shared" si="516"/>
        <v>0</v>
      </c>
      <c r="GM390" s="3">
        <f t="shared" si="516"/>
        <v>0</v>
      </c>
      <c r="GN390" s="3">
        <f t="shared" si="516"/>
        <v>0</v>
      </c>
      <c r="GO390" s="3">
        <f t="shared" si="516"/>
        <v>0</v>
      </c>
      <c r="GP390" s="3">
        <f t="shared" si="516"/>
        <v>0</v>
      </c>
      <c r="GQ390" s="3">
        <f t="shared" si="516"/>
        <v>0</v>
      </c>
      <c r="GR390" s="3">
        <f t="shared" si="516"/>
        <v>0</v>
      </c>
      <c r="GS390" s="3">
        <f t="shared" si="516"/>
        <v>0</v>
      </c>
      <c r="GT390" s="3">
        <f t="shared" si="516"/>
        <v>0</v>
      </c>
      <c r="GU390" s="3">
        <f t="shared" si="516"/>
        <v>0</v>
      </c>
      <c r="GV390" s="3">
        <f t="shared" si="516"/>
        <v>0</v>
      </c>
      <c r="GW390" s="3">
        <f t="shared" si="516"/>
        <v>0</v>
      </c>
      <c r="GX390" s="3">
        <f t="shared" si="516"/>
        <v>0</v>
      </c>
    </row>
    <row r="392" spans="1:245" x14ac:dyDescent="0.2">
      <c r="A392">
        <v>17</v>
      </c>
      <c r="B392">
        <v>1</v>
      </c>
      <c r="E392" t="s">
        <v>713</v>
      </c>
      <c r="F392" t="s">
        <v>714</v>
      </c>
      <c r="G392" t="s">
        <v>715</v>
      </c>
      <c r="H392" t="s">
        <v>256</v>
      </c>
      <c r="I392">
        <v>133.16999999999999</v>
      </c>
      <c r="J392">
        <v>0</v>
      </c>
      <c r="O392">
        <f>ROUND(CP392,2)</f>
        <v>8967.14</v>
      </c>
      <c r="P392">
        <f>ROUND(CQ392*I392,2)</f>
        <v>0</v>
      </c>
      <c r="Q392">
        <f>ROUND(CR392*I392,2)</f>
        <v>8967.14</v>
      </c>
      <c r="R392">
        <f>ROUND(CS392*I392,2)</f>
        <v>197.09</v>
      </c>
      <c r="S392">
        <f>ROUND(CT392*I392,2)</f>
        <v>0</v>
      </c>
      <c r="T392">
        <f>ROUND(CU392*I392,2)</f>
        <v>0</v>
      </c>
      <c r="U392">
        <f>CV392*I392</f>
        <v>0</v>
      </c>
      <c r="V392">
        <f>CW392*I392</f>
        <v>0</v>
      </c>
      <c r="W392">
        <f>ROUND(CX392*I392,2)</f>
        <v>0</v>
      </c>
      <c r="X392">
        <f t="shared" ref="X392:Y394" si="517">ROUND(CY392,2)</f>
        <v>0</v>
      </c>
      <c r="Y392">
        <f t="shared" si="517"/>
        <v>0</v>
      </c>
      <c r="AA392">
        <v>42145827</v>
      </c>
      <c r="AB392">
        <f>ROUND((AC392+AD392+AF392),6)</f>
        <v>8.86</v>
      </c>
      <c r="AC392">
        <f t="shared" ref="AC392:AF394" si="518">ROUND((ES392),6)</f>
        <v>0</v>
      </c>
      <c r="AD392">
        <f t="shared" si="518"/>
        <v>8.86</v>
      </c>
      <c r="AE392">
        <f t="shared" si="518"/>
        <v>1.48</v>
      </c>
      <c r="AF392">
        <f t="shared" si="518"/>
        <v>0</v>
      </c>
      <c r="AG392">
        <f>ROUND((AP392),6)</f>
        <v>0</v>
      </c>
      <c r="AH392">
        <f t="shared" ref="AH392:AI394" si="519">(EW392)</f>
        <v>0</v>
      </c>
      <c r="AI392">
        <f t="shared" si="519"/>
        <v>0</v>
      </c>
      <c r="AJ392">
        <f>ROUND((AS392),6)</f>
        <v>0</v>
      </c>
      <c r="AK392">
        <v>8.86</v>
      </c>
      <c r="AL392">
        <v>0</v>
      </c>
      <c r="AM392">
        <v>8.86</v>
      </c>
      <c r="AN392">
        <v>1.48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77</v>
      </c>
      <c r="AU392">
        <v>44</v>
      </c>
      <c r="AV392">
        <v>1</v>
      </c>
      <c r="AW392">
        <v>1</v>
      </c>
      <c r="AZ392">
        <v>1</v>
      </c>
      <c r="BA392">
        <v>18.55</v>
      </c>
      <c r="BB392">
        <v>7.6</v>
      </c>
      <c r="BC392">
        <v>1</v>
      </c>
      <c r="BD392" t="s">
        <v>3</v>
      </c>
      <c r="BE392" t="s">
        <v>3</v>
      </c>
      <c r="BF392" t="s">
        <v>3</v>
      </c>
      <c r="BG392" t="s">
        <v>3</v>
      </c>
      <c r="BH392">
        <v>0</v>
      </c>
      <c r="BI392">
        <v>1</v>
      </c>
      <c r="BJ392" t="s">
        <v>716</v>
      </c>
      <c r="BM392">
        <v>658</v>
      </c>
      <c r="BN392">
        <v>7156650</v>
      </c>
      <c r="BO392" t="s">
        <v>714</v>
      </c>
      <c r="BP392">
        <v>1</v>
      </c>
      <c r="BQ392">
        <v>60</v>
      </c>
      <c r="BR392">
        <v>0</v>
      </c>
      <c r="BS392">
        <v>1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3</v>
      </c>
      <c r="BZ392">
        <v>77</v>
      </c>
      <c r="CA392">
        <v>44</v>
      </c>
      <c r="CF392">
        <v>0</v>
      </c>
      <c r="CG392">
        <v>0</v>
      </c>
      <c r="CM392">
        <v>0</v>
      </c>
      <c r="CN392" t="s">
        <v>3</v>
      </c>
      <c r="CO392">
        <v>0</v>
      </c>
      <c r="CP392">
        <f>(P392+Q392+S392)</f>
        <v>8967.14</v>
      </c>
      <c r="CQ392">
        <f>(AC392*BC392*AW392)</f>
        <v>0</v>
      </c>
      <c r="CR392">
        <f>(AD392*BB392*AV392)</f>
        <v>67.335999999999999</v>
      </c>
      <c r="CS392">
        <f>(AE392*BS392*AV392)</f>
        <v>1.48</v>
      </c>
      <c r="CT392">
        <f>(AF392*BA392*AV392)</f>
        <v>0</v>
      </c>
      <c r="CU392">
        <f>AG392</f>
        <v>0</v>
      </c>
      <c r="CV392">
        <f>(AH392*AV392)</f>
        <v>0</v>
      </c>
      <c r="CW392">
        <f t="shared" ref="CW392:CX394" si="520">AI392</f>
        <v>0</v>
      </c>
      <c r="CX392">
        <f t="shared" si="520"/>
        <v>0</v>
      </c>
      <c r="CY392">
        <f>S392*(BZ392/100)</f>
        <v>0</v>
      </c>
      <c r="CZ392">
        <f>S392*(CA392/100)</f>
        <v>0</v>
      </c>
      <c r="DC392" t="s">
        <v>3</v>
      </c>
      <c r="DD392" t="s">
        <v>3</v>
      </c>
      <c r="DE392" t="s">
        <v>3</v>
      </c>
      <c r="DF392" t="s">
        <v>3</v>
      </c>
      <c r="DG392" t="s">
        <v>3</v>
      </c>
      <c r="DH392" t="s">
        <v>3</v>
      </c>
      <c r="DI392" t="s">
        <v>3</v>
      </c>
      <c r="DJ392" t="s">
        <v>3</v>
      </c>
      <c r="DK392" t="s">
        <v>3</v>
      </c>
      <c r="DL392" t="s">
        <v>3</v>
      </c>
      <c r="DM392" t="s">
        <v>3</v>
      </c>
      <c r="DN392">
        <v>91</v>
      </c>
      <c r="DO392">
        <v>70</v>
      </c>
      <c r="DP392">
        <v>1.0469999999999999</v>
      </c>
      <c r="DQ392">
        <v>1.002</v>
      </c>
      <c r="DU392">
        <v>1013</v>
      </c>
      <c r="DV392" t="s">
        <v>256</v>
      </c>
      <c r="DW392" t="s">
        <v>256</v>
      </c>
      <c r="DX392">
        <v>1</v>
      </c>
      <c r="EE392">
        <v>21988010</v>
      </c>
      <c r="EF392">
        <v>60</v>
      </c>
      <c r="EG392" t="s">
        <v>184</v>
      </c>
      <c r="EH392">
        <v>0</v>
      </c>
      <c r="EI392" t="s">
        <v>3</v>
      </c>
      <c r="EJ392">
        <v>1</v>
      </c>
      <c r="EK392">
        <v>658</v>
      </c>
      <c r="EL392" t="s">
        <v>717</v>
      </c>
      <c r="EM392" t="s">
        <v>718</v>
      </c>
      <c r="EO392" t="s">
        <v>3</v>
      </c>
      <c r="EQ392">
        <v>131072</v>
      </c>
      <c r="ER392">
        <v>8.86</v>
      </c>
      <c r="ES392">
        <v>0</v>
      </c>
      <c r="ET392">
        <v>8.86</v>
      </c>
      <c r="EU392">
        <v>1.48</v>
      </c>
      <c r="EV392">
        <v>0</v>
      </c>
      <c r="EW392">
        <v>0</v>
      </c>
      <c r="EX392">
        <v>0</v>
      </c>
      <c r="EY392">
        <v>0</v>
      </c>
      <c r="FQ392">
        <v>0</v>
      </c>
      <c r="FR392">
        <f>ROUND(IF(AND(BH392=3,BI392=3),P392,0),2)</f>
        <v>0</v>
      </c>
      <c r="FS392">
        <v>0</v>
      </c>
      <c r="FX392">
        <v>91</v>
      </c>
      <c r="FY392">
        <v>70</v>
      </c>
      <c r="GA392" t="s">
        <v>3</v>
      </c>
      <c r="GD392">
        <v>0</v>
      </c>
      <c r="GF392">
        <v>-1983005167</v>
      </c>
      <c r="GG392">
        <v>2</v>
      </c>
      <c r="GH392">
        <v>1</v>
      </c>
      <c r="GI392">
        <v>2</v>
      </c>
      <c r="GJ392">
        <v>0</v>
      </c>
      <c r="GK392">
        <f>ROUND(R392*(R12)/100,2)</f>
        <v>329.14</v>
      </c>
      <c r="GL392">
        <f>ROUND(IF(AND(BH392=3,BI392=3,FS392&lt;&gt;0),P392,0),2)</f>
        <v>0</v>
      </c>
      <c r="GM392">
        <f>ROUND(O392+X392+Y392+GK392,2)+GX392</f>
        <v>9296.2800000000007</v>
      </c>
      <c r="GN392">
        <f>IF(OR(BI392=0,BI392=1),ROUND(O392+X392+Y392+GK392,2),0)</f>
        <v>9296.2800000000007</v>
      </c>
      <c r="GO392">
        <f>IF(BI392=2,ROUND(O392+X392+Y392+GK392,2),0)</f>
        <v>0</v>
      </c>
      <c r="GP392">
        <f>IF(BI392=4,ROUND(O392+X392+Y392+GK392,2)+GX392,0)</f>
        <v>0</v>
      </c>
      <c r="GR392">
        <v>0</v>
      </c>
      <c r="GS392">
        <v>0</v>
      </c>
      <c r="GT392">
        <v>0</v>
      </c>
      <c r="GU392" t="s">
        <v>3</v>
      </c>
      <c r="GV392">
        <f>ROUND(GT392,6)</f>
        <v>0</v>
      </c>
      <c r="GW392">
        <v>1</v>
      </c>
      <c r="GX392">
        <f>ROUND(GV392*GW392*I392,2)</f>
        <v>0</v>
      </c>
      <c r="HA392">
        <v>0</v>
      </c>
      <c r="HB392">
        <v>0</v>
      </c>
      <c r="IK392">
        <v>0</v>
      </c>
    </row>
    <row r="393" spans="1:245" x14ac:dyDescent="0.2">
      <c r="A393">
        <v>17</v>
      </c>
      <c r="B393">
        <v>1</v>
      </c>
      <c r="E393" t="s">
        <v>719</v>
      </c>
      <c r="F393" t="s">
        <v>720</v>
      </c>
      <c r="G393" t="s">
        <v>721</v>
      </c>
      <c r="H393" t="s">
        <v>256</v>
      </c>
      <c r="I393">
        <v>73.983999999999995</v>
      </c>
      <c r="J393">
        <v>0</v>
      </c>
      <c r="O393">
        <f>ROUND(CP393,2)</f>
        <v>13640.77</v>
      </c>
      <c r="P393">
        <f>ROUND(CQ393*I393,2)</f>
        <v>0</v>
      </c>
      <c r="Q393">
        <f>ROUND(CR393*I393,2)</f>
        <v>13640.77</v>
      </c>
      <c r="R393">
        <f>ROUND(CS393*I393,2)</f>
        <v>0</v>
      </c>
      <c r="S393">
        <f>ROUND(CT393*I393,2)</f>
        <v>0</v>
      </c>
      <c r="T393">
        <f>ROUND(CU393*I393,2)</f>
        <v>0</v>
      </c>
      <c r="U393">
        <f>CV393*I393</f>
        <v>0</v>
      </c>
      <c r="V393">
        <f>CW393*I393</f>
        <v>0</v>
      </c>
      <c r="W393">
        <f>ROUND(CX393*I393,2)</f>
        <v>0</v>
      </c>
      <c r="X393">
        <f t="shared" si="517"/>
        <v>0</v>
      </c>
      <c r="Y393">
        <f t="shared" si="517"/>
        <v>0</v>
      </c>
      <c r="AA393">
        <v>42145827</v>
      </c>
      <c r="AB393">
        <f>ROUND((AC393+AD393+AF393),6)</f>
        <v>22.43</v>
      </c>
      <c r="AC393">
        <f t="shared" si="518"/>
        <v>0</v>
      </c>
      <c r="AD393">
        <f t="shared" si="518"/>
        <v>22.43</v>
      </c>
      <c r="AE393">
        <f t="shared" si="518"/>
        <v>0</v>
      </c>
      <c r="AF393">
        <f t="shared" si="518"/>
        <v>0</v>
      </c>
      <c r="AG393">
        <f>ROUND((AP393),6)</f>
        <v>0</v>
      </c>
      <c r="AH393">
        <f t="shared" si="519"/>
        <v>0</v>
      </c>
      <c r="AI393">
        <f t="shared" si="519"/>
        <v>0</v>
      </c>
      <c r="AJ393">
        <f>ROUND((AS393),6)</f>
        <v>0</v>
      </c>
      <c r="AK393">
        <v>22.43</v>
      </c>
      <c r="AL393">
        <v>0</v>
      </c>
      <c r="AM393">
        <v>22.43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1</v>
      </c>
      <c r="AW393">
        <v>1</v>
      </c>
      <c r="AZ393">
        <v>1</v>
      </c>
      <c r="BA393">
        <v>18.55</v>
      </c>
      <c r="BB393">
        <v>8.2200000000000006</v>
      </c>
      <c r="BC393">
        <v>1</v>
      </c>
      <c r="BD393" t="s">
        <v>3</v>
      </c>
      <c r="BE393" t="s">
        <v>3</v>
      </c>
      <c r="BF393" t="s">
        <v>3</v>
      </c>
      <c r="BG393" t="s">
        <v>3</v>
      </c>
      <c r="BH393">
        <v>0</v>
      </c>
      <c r="BI393">
        <v>4</v>
      </c>
      <c r="BJ393" t="s">
        <v>722</v>
      </c>
      <c r="BM393">
        <v>1110</v>
      </c>
      <c r="BN393">
        <v>7156650</v>
      </c>
      <c r="BO393" t="s">
        <v>720</v>
      </c>
      <c r="BP393">
        <v>1</v>
      </c>
      <c r="BQ393">
        <v>150</v>
      </c>
      <c r="BR393">
        <v>0</v>
      </c>
      <c r="BS393">
        <v>1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3</v>
      </c>
      <c r="BZ393">
        <v>0</v>
      </c>
      <c r="CA393">
        <v>0</v>
      </c>
      <c r="CF393">
        <v>0</v>
      </c>
      <c r="CG393">
        <v>0</v>
      </c>
      <c r="CM393">
        <v>0</v>
      </c>
      <c r="CN393" t="s">
        <v>3</v>
      </c>
      <c r="CO393">
        <v>0</v>
      </c>
      <c r="CP393">
        <f>(P393+Q393+S393)</f>
        <v>13640.77</v>
      </c>
      <c r="CQ393">
        <f>(AC393*BC393*AW393)</f>
        <v>0</v>
      </c>
      <c r="CR393">
        <f>(AD393*BB393*AV393)</f>
        <v>184.37460000000002</v>
      </c>
      <c r="CS393">
        <f>(AE393*BS393*AV393)</f>
        <v>0</v>
      </c>
      <c r="CT393">
        <f>(AF393*BA393*AV393)</f>
        <v>0</v>
      </c>
      <c r="CU393">
        <f>AG393</f>
        <v>0</v>
      </c>
      <c r="CV393">
        <f>(AH393*AV393)</f>
        <v>0</v>
      </c>
      <c r="CW393">
        <f t="shared" si="520"/>
        <v>0</v>
      </c>
      <c r="CX393">
        <f t="shared" si="520"/>
        <v>0</v>
      </c>
      <c r="CY393">
        <f>S393*(BZ393/100)</f>
        <v>0</v>
      </c>
      <c r="CZ393">
        <f>S393*(CA393/100)</f>
        <v>0</v>
      </c>
      <c r="DC393" t="s">
        <v>3</v>
      </c>
      <c r="DD393" t="s">
        <v>3</v>
      </c>
      <c r="DE393" t="s">
        <v>3</v>
      </c>
      <c r="DF393" t="s">
        <v>3</v>
      </c>
      <c r="DG393" t="s">
        <v>3</v>
      </c>
      <c r="DH393" t="s">
        <v>3</v>
      </c>
      <c r="DI393" t="s">
        <v>3</v>
      </c>
      <c r="DJ393" t="s">
        <v>3</v>
      </c>
      <c r="DK393" t="s">
        <v>3</v>
      </c>
      <c r="DL393" t="s">
        <v>3</v>
      </c>
      <c r="DM393" t="s">
        <v>3</v>
      </c>
      <c r="DN393">
        <v>0</v>
      </c>
      <c r="DO393">
        <v>0</v>
      </c>
      <c r="DP393">
        <v>1</v>
      </c>
      <c r="DQ393">
        <v>1</v>
      </c>
      <c r="DU393">
        <v>1013</v>
      </c>
      <c r="DV393" t="s">
        <v>256</v>
      </c>
      <c r="DW393" t="s">
        <v>256</v>
      </c>
      <c r="DX393">
        <v>1</v>
      </c>
      <c r="EE393">
        <v>21988462</v>
      </c>
      <c r="EF393">
        <v>150</v>
      </c>
      <c r="EG393" t="s">
        <v>723</v>
      </c>
      <c r="EH393">
        <v>0</v>
      </c>
      <c r="EI393" t="s">
        <v>3</v>
      </c>
      <c r="EJ393">
        <v>4</v>
      </c>
      <c r="EK393">
        <v>1110</v>
      </c>
      <c r="EL393" t="s">
        <v>724</v>
      </c>
      <c r="EM393" t="s">
        <v>725</v>
      </c>
      <c r="EO393" t="s">
        <v>3</v>
      </c>
      <c r="EQ393">
        <v>131072</v>
      </c>
      <c r="ER393">
        <v>22.43</v>
      </c>
      <c r="ES393">
        <v>0</v>
      </c>
      <c r="ET393">
        <v>22.43</v>
      </c>
      <c r="EU393">
        <v>0</v>
      </c>
      <c r="EV393">
        <v>0</v>
      </c>
      <c r="EW393">
        <v>0</v>
      </c>
      <c r="EX393">
        <v>0</v>
      </c>
      <c r="EY393">
        <v>0</v>
      </c>
      <c r="FQ393">
        <v>0</v>
      </c>
      <c r="FR393">
        <f>ROUND(IF(AND(BH393=3,BI393=3),P393,0),2)</f>
        <v>0</v>
      </c>
      <c r="FS393">
        <v>0</v>
      </c>
      <c r="FX393">
        <v>0</v>
      </c>
      <c r="FY393">
        <v>0</v>
      </c>
      <c r="GA393" t="s">
        <v>3</v>
      </c>
      <c r="GD393">
        <v>0</v>
      </c>
      <c r="GF393">
        <v>376716095</v>
      </c>
      <c r="GG393">
        <v>2</v>
      </c>
      <c r="GH393">
        <v>1</v>
      </c>
      <c r="GI393">
        <v>2</v>
      </c>
      <c r="GJ393">
        <v>0</v>
      </c>
      <c r="GK393">
        <f>ROUND(R393*(R12)/100,2)</f>
        <v>0</v>
      </c>
      <c r="GL393">
        <f>ROUND(IF(AND(BH393=3,BI393=3,FS393&lt;&gt;0),P393,0),2)</f>
        <v>0</v>
      </c>
      <c r="GM393">
        <f>ROUND(O393+X393+Y393+GK393,2)+GX393</f>
        <v>13640.77</v>
      </c>
      <c r="GN393">
        <f>IF(OR(BI393=0,BI393=1),ROUND(O393+X393+Y393+GK393,2),0)</f>
        <v>0</v>
      </c>
      <c r="GO393">
        <f>IF(BI393=2,ROUND(O393+X393+Y393+GK393,2),0)</f>
        <v>0</v>
      </c>
      <c r="GP393">
        <f>IF(BI393=4,ROUND(O393+X393+Y393+GK393,2)+GX393,0)</f>
        <v>13640.77</v>
      </c>
      <c r="GR393">
        <v>0</v>
      </c>
      <c r="GS393">
        <v>0</v>
      </c>
      <c r="GT393">
        <v>0</v>
      </c>
      <c r="GU393" t="s">
        <v>3</v>
      </c>
      <c r="GV393">
        <f>ROUND(GT393,6)</f>
        <v>0</v>
      </c>
      <c r="GW393">
        <v>1</v>
      </c>
      <c r="GX393">
        <f>ROUND(GV393*GW393*I393,2)</f>
        <v>0</v>
      </c>
      <c r="HA393">
        <v>0</v>
      </c>
      <c r="HB393">
        <v>0</v>
      </c>
      <c r="IK393">
        <v>0</v>
      </c>
    </row>
    <row r="394" spans="1:245" x14ac:dyDescent="0.2">
      <c r="A394">
        <v>17</v>
      </c>
      <c r="B394">
        <v>1</v>
      </c>
      <c r="E394" t="s">
        <v>726</v>
      </c>
      <c r="F394" t="s">
        <v>727</v>
      </c>
      <c r="G394" t="s">
        <v>728</v>
      </c>
      <c r="H394" t="s">
        <v>256</v>
      </c>
      <c r="I394">
        <v>133.16999999999999</v>
      </c>
      <c r="J394">
        <v>0</v>
      </c>
      <c r="O394">
        <f>ROUND(CP394,2)</f>
        <v>27034.84</v>
      </c>
      <c r="P394">
        <f>ROUND(CQ394*I394,2)</f>
        <v>0</v>
      </c>
      <c r="Q394">
        <f>ROUND(CR394*I394,2)</f>
        <v>27034.84</v>
      </c>
      <c r="R394">
        <f>ROUND(CS394*I394,2)</f>
        <v>0</v>
      </c>
      <c r="S394">
        <f>ROUND(CT394*I394,2)</f>
        <v>0</v>
      </c>
      <c r="T394">
        <f>ROUND(CU394*I394,2)</f>
        <v>0</v>
      </c>
      <c r="U394">
        <f>CV394*I394</f>
        <v>0</v>
      </c>
      <c r="V394">
        <f>CW394*I394</f>
        <v>0</v>
      </c>
      <c r="W394">
        <f>ROUND(CX394*I394,2)</f>
        <v>0</v>
      </c>
      <c r="X394">
        <f t="shared" si="517"/>
        <v>0</v>
      </c>
      <c r="Y394">
        <f t="shared" si="517"/>
        <v>0</v>
      </c>
      <c r="AA394">
        <v>42145827</v>
      </c>
      <c r="AB394">
        <f>ROUND((AC394+AD394+AF394),6)</f>
        <v>101</v>
      </c>
      <c r="AC394">
        <f t="shared" si="518"/>
        <v>0</v>
      </c>
      <c r="AD394">
        <f t="shared" si="518"/>
        <v>101</v>
      </c>
      <c r="AE394">
        <f t="shared" si="518"/>
        <v>0</v>
      </c>
      <c r="AF394">
        <f t="shared" si="518"/>
        <v>0</v>
      </c>
      <c r="AG394">
        <f>ROUND((AP394),6)</f>
        <v>0</v>
      </c>
      <c r="AH394">
        <f t="shared" si="519"/>
        <v>0</v>
      </c>
      <c r="AI394">
        <f t="shared" si="519"/>
        <v>0</v>
      </c>
      <c r="AJ394">
        <f>ROUND((AS394),6)</f>
        <v>0</v>
      </c>
      <c r="AK394">
        <v>101</v>
      </c>
      <c r="AL394">
        <v>0</v>
      </c>
      <c r="AM394">
        <v>101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1</v>
      </c>
      <c r="AW394">
        <v>1</v>
      </c>
      <c r="AZ394">
        <v>1</v>
      </c>
      <c r="BA394">
        <v>18.55</v>
      </c>
      <c r="BB394">
        <v>2.0099999999999998</v>
      </c>
      <c r="BC394">
        <v>1</v>
      </c>
      <c r="BD394" t="s">
        <v>3</v>
      </c>
      <c r="BE394" t="s">
        <v>3</v>
      </c>
      <c r="BF394" t="s">
        <v>3</v>
      </c>
      <c r="BG394" t="s">
        <v>3</v>
      </c>
      <c r="BH394">
        <v>0</v>
      </c>
      <c r="BI394">
        <v>4</v>
      </c>
      <c r="BJ394" t="s">
        <v>729</v>
      </c>
      <c r="BM394">
        <v>1110</v>
      </c>
      <c r="BN394">
        <v>7156650</v>
      </c>
      <c r="BO394" t="s">
        <v>727</v>
      </c>
      <c r="BP394">
        <v>1</v>
      </c>
      <c r="BQ394">
        <v>150</v>
      </c>
      <c r="BR394">
        <v>0</v>
      </c>
      <c r="BS394">
        <v>1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3</v>
      </c>
      <c r="BZ394">
        <v>0</v>
      </c>
      <c r="CA394">
        <v>0</v>
      </c>
      <c r="CF394">
        <v>0</v>
      </c>
      <c r="CG394">
        <v>0</v>
      </c>
      <c r="CM394">
        <v>0</v>
      </c>
      <c r="CN394" t="s">
        <v>3</v>
      </c>
      <c r="CO394">
        <v>0</v>
      </c>
      <c r="CP394">
        <f>(P394+Q394+S394)</f>
        <v>27034.84</v>
      </c>
      <c r="CQ394">
        <f>(AC394*BC394*AW394)</f>
        <v>0</v>
      </c>
      <c r="CR394">
        <f>(AD394*BB394*AV394)</f>
        <v>203.01</v>
      </c>
      <c r="CS394">
        <f>(AE394*BS394*AV394)</f>
        <v>0</v>
      </c>
      <c r="CT394">
        <f>(AF394*BA394*AV394)</f>
        <v>0</v>
      </c>
      <c r="CU394">
        <f>AG394</f>
        <v>0</v>
      </c>
      <c r="CV394">
        <f>(AH394*AV394)</f>
        <v>0</v>
      </c>
      <c r="CW394">
        <f t="shared" si="520"/>
        <v>0</v>
      </c>
      <c r="CX394">
        <f t="shared" si="520"/>
        <v>0</v>
      </c>
      <c r="CY394">
        <f>S394*(BZ394/100)</f>
        <v>0</v>
      </c>
      <c r="CZ394">
        <f>S394*(CA394/100)</f>
        <v>0</v>
      </c>
      <c r="DC394" t="s">
        <v>3</v>
      </c>
      <c r="DD394" t="s">
        <v>3</v>
      </c>
      <c r="DE394" t="s">
        <v>3</v>
      </c>
      <c r="DF394" t="s">
        <v>3</v>
      </c>
      <c r="DG394" t="s">
        <v>3</v>
      </c>
      <c r="DH394" t="s">
        <v>3</v>
      </c>
      <c r="DI394" t="s">
        <v>3</v>
      </c>
      <c r="DJ394" t="s">
        <v>3</v>
      </c>
      <c r="DK394" t="s">
        <v>3</v>
      </c>
      <c r="DL394" t="s">
        <v>3</v>
      </c>
      <c r="DM394" t="s">
        <v>3</v>
      </c>
      <c r="DN394">
        <v>0</v>
      </c>
      <c r="DO394">
        <v>0</v>
      </c>
      <c r="DP394">
        <v>1</v>
      </c>
      <c r="DQ394">
        <v>1</v>
      </c>
      <c r="DU394">
        <v>1013</v>
      </c>
      <c r="DV394" t="s">
        <v>256</v>
      </c>
      <c r="DW394" t="s">
        <v>256</v>
      </c>
      <c r="DX394">
        <v>1</v>
      </c>
      <c r="EE394">
        <v>21988462</v>
      </c>
      <c r="EF394">
        <v>150</v>
      </c>
      <c r="EG394" t="s">
        <v>723</v>
      </c>
      <c r="EH394">
        <v>0</v>
      </c>
      <c r="EI394" t="s">
        <v>3</v>
      </c>
      <c r="EJ394">
        <v>4</v>
      </c>
      <c r="EK394">
        <v>1110</v>
      </c>
      <c r="EL394" t="s">
        <v>724</v>
      </c>
      <c r="EM394" t="s">
        <v>725</v>
      </c>
      <c r="EO394" t="s">
        <v>3</v>
      </c>
      <c r="EQ394">
        <v>131072</v>
      </c>
      <c r="ER394">
        <v>101</v>
      </c>
      <c r="ES394">
        <v>0</v>
      </c>
      <c r="ET394">
        <v>101</v>
      </c>
      <c r="EU394">
        <v>0</v>
      </c>
      <c r="EV394">
        <v>0</v>
      </c>
      <c r="EW394">
        <v>0</v>
      </c>
      <c r="EX394">
        <v>0</v>
      </c>
      <c r="EY394">
        <v>0</v>
      </c>
      <c r="FQ394">
        <v>0</v>
      </c>
      <c r="FR394">
        <f>ROUND(IF(AND(BH394=3,BI394=3),P394,0),2)</f>
        <v>0</v>
      </c>
      <c r="FS394">
        <v>0</v>
      </c>
      <c r="FX394">
        <v>0</v>
      </c>
      <c r="FY394">
        <v>0</v>
      </c>
      <c r="GA394" t="s">
        <v>3</v>
      </c>
      <c r="GD394">
        <v>0</v>
      </c>
      <c r="GF394">
        <v>1935715050</v>
      </c>
      <c r="GG394">
        <v>2</v>
      </c>
      <c r="GH394">
        <v>1</v>
      </c>
      <c r="GI394">
        <v>2</v>
      </c>
      <c r="GJ394">
        <v>0</v>
      </c>
      <c r="GK394">
        <f>ROUND(R394*(R12)/100,2)</f>
        <v>0</v>
      </c>
      <c r="GL394">
        <f>ROUND(IF(AND(BH394=3,BI394=3,FS394&lt;&gt;0),P394,0),2)</f>
        <v>0</v>
      </c>
      <c r="GM394">
        <f>ROUND(O394+X394+Y394+GK394,2)+GX394</f>
        <v>27034.84</v>
      </c>
      <c r="GN394">
        <f>IF(OR(BI394=0,BI394=1),ROUND(O394+X394+Y394+GK394,2),0)</f>
        <v>0</v>
      </c>
      <c r="GO394">
        <f>IF(BI394=2,ROUND(O394+X394+Y394+GK394,2),0)</f>
        <v>0</v>
      </c>
      <c r="GP394">
        <f>IF(BI394=4,ROUND(O394+X394+Y394+GK394,2)+GX394,0)</f>
        <v>27034.84</v>
      </c>
      <c r="GR394">
        <v>0</v>
      </c>
      <c r="GS394">
        <v>0</v>
      </c>
      <c r="GT394">
        <v>0</v>
      </c>
      <c r="GU394" t="s">
        <v>3</v>
      </c>
      <c r="GV394">
        <f>ROUND(GT394,6)</f>
        <v>0</v>
      </c>
      <c r="GW394">
        <v>1</v>
      </c>
      <c r="GX394">
        <f>ROUND(GV394*GW394*I394,2)</f>
        <v>0</v>
      </c>
      <c r="HA394">
        <v>0</v>
      </c>
      <c r="HB394">
        <v>0</v>
      </c>
      <c r="IK394">
        <v>0</v>
      </c>
    </row>
    <row r="396" spans="1:245" x14ac:dyDescent="0.2">
      <c r="A396" s="2">
        <v>51</v>
      </c>
      <c r="B396" s="2">
        <f>B388</f>
        <v>1</v>
      </c>
      <c r="C396" s="2">
        <f>A388</f>
        <v>5</v>
      </c>
      <c r="D396" s="2">
        <f>ROW(A388)</f>
        <v>388</v>
      </c>
      <c r="E396" s="2"/>
      <c r="F396" s="2" t="str">
        <f>IF(F388&lt;&gt;"",F388,"")</f>
        <v>Новый подраздел</v>
      </c>
      <c r="G396" s="2" t="str">
        <f>IF(G388&lt;&gt;"",G388,"")</f>
        <v>Прочие работы</v>
      </c>
      <c r="H396" s="2">
        <v>0</v>
      </c>
      <c r="I396" s="2"/>
      <c r="J396" s="2"/>
      <c r="K396" s="2"/>
      <c r="L396" s="2"/>
      <c r="M396" s="2"/>
      <c r="N396" s="2"/>
      <c r="O396" s="2">
        <f t="shared" ref="O396:T396" si="521">ROUND(AB396,2)</f>
        <v>49642.75</v>
      </c>
      <c r="P396" s="2">
        <f t="shared" si="521"/>
        <v>0</v>
      </c>
      <c r="Q396" s="2">
        <f t="shared" si="521"/>
        <v>49642.75</v>
      </c>
      <c r="R396" s="2">
        <f t="shared" si="521"/>
        <v>197.09</v>
      </c>
      <c r="S396" s="2">
        <f t="shared" si="521"/>
        <v>0</v>
      </c>
      <c r="T396" s="2">
        <f t="shared" si="521"/>
        <v>0</v>
      </c>
      <c r="U396" s="2">
        <f>AH396</f>
        <v>0</v>
      </c>
      <c r="V396" s="2">
        <f>AI396</f>
        <v>0</v>
      </c>
      <c r="W396" s="2">
        <f>ROUND(AJ396,2)</f>
        <v>0</v>
      </c>
      <c r="X396" s="2">
        <f>ROUND(AK396,2)</f>
        <v>0</v>
      </c>
      <c r="Y396" s="2">
        <f>ROUND(AL396,2)</f>
        <v>0</v>
      </c>
      <c r="Z396" s="2"/>
      <c r="AA396" s="2"/>
      <c r="AB396" s="2">
        <f>ROUND(SUMIF(AA392:AA394,"=42145827",O392:O394),2)</f>
        <v>49642.75</v>
      </c>
      <c r="AC396" s="2">
        <f>ROUND(SUMIF(AA392:AA394,"=42145827",P392:P394),2)</f>
        <v>0</v>
      </c>
      <c r="AD396" s="2">
        <f>ROUND(SUMIF(AA392:AA394,"=42145827",Q392:Q394),2)</f>
        <v>49642.75</v>
      </c>
      <c r="AE396" s="2">
        <f>ROUND(SUMIF(AA392:AA394,"=42145827",R392:R394),2)</f>
        <v>197.09</v>
      </c>
      <c r="AF396" s="2">
        <f>ROUND(SUMIF(AA392:AA394,"=42145827",S392:S394),2)</f>
        <v>0</v>
      </c>
      <c r="AG396" s="2">
        <f>ROUND(SUMIF(AA392:AA394,"=42145827",T392:T394),2)</f>
        <v>0</v>
      </c>
      <c r="AH396" s="2">
        <f>SUMIF(AA392:AA394,"=42145827",U392:U394)</f>
        <v>0</v>
      </c>
      <c r="AI396" s="2">
        <f>SUMIF(AA392:AA394,"=42145827",V392:V394)</f>
        <v>0</v>
      </c>
      <c r="AJ396" s="2">
        <f>ROUND(SUMIF(AA392:AA394,"=42145827",W392:W394),2)</f>
        <v>0</v>
      </c>
      <c r="AK396" s="2">
        <f>ROUND(SUMIF(AA392:AA394,"=42145827",X392:X394),2)</f>
        <v>0</v>
      </c>
      <c r="AL396" s="2">
        <f>ROUND(SUMIF(AA392:AA394,"=42145827",Y392:Y394),2)</f>
        <v>0</v>
      </c>
      <c r="AM396" s="2"/>
      <c r="AN396" s="2"/>
      <c r="AO396" s="2">
        <f t="shared" ref="AO396:BC396" si="522">ROUND(BX396,2)</f>
        <v>0</v>
      </c>
      <c r="AP396" s="2">
        <f t="shared" si="522"/>
        <v>0</v>
      </c>
      <c r="AQ396" s="2">
        <f t="shared" si="522"/>
        <v>0</v>
      </c>
      <c r="AR396" s="2">
        <f t="shared" si="522"/>
        <v>49971.89</v>
      </c>
      <c r="AS396" s="2">
        <f t="shared" si="522"/>
        <v>9296.2800000000007</v>
      </c>
      <c r="AT396" s="2">
        <f t="shared" si="522"/>
        <v>0</v>
      </c>
      <c r="AU396" s="2">
        <f t="shared" si="522"/>
        <v>40675.61</v>
      </c>
      <c r="AV396" s="2">
        <f t="shared" si="522"/>
        <v>0</v>
      </c>
      <c r="AW396" s="2">
        <f t="shared" si="522"/>
        <v>0</v>
      </c>
      <c r="AX396" s="2">
        <f t="shared" si="522"/>
        <v>0</v>
      </c>
      <c r="AY396" s="2">
        <f t="shared" si="522"/>
        <v>0</v>
      </c>
      <c r="AZ396" s="2">
        <f t="shared" si="522"/>
        <v>0</v>
      </c>
      <c r="BA396" s="2">
        <f t="shared" si="522"/>
        <v>0</v>
      </c>
      <c r="BB396" s="2">
        <f t="shared" si="522"/>
        <v>0</v>
      </c>
      <c r="BC396" s="2">
        <f t="shared" si="522"/>
        <v>0</v>
      </c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>
        <f>ROUND(SUMIF(AA392:AA394,"=42145827",FQ392:FQ394),2)</f>
        <v>0</v>
      </c>
      <c r="BY396" s="2">
        <f>ROUND(SUMIF(AA392:AA394,"=42145827",FR392:FR394),2)</f>
        <v>0</v>
      </c>
      <c r="BZ396" s="2">
        <f>ROUND(SUMIF(AA392:AA394,"=42145827",GL392:GL394),2)</f>
        <v>0</v>
      </c>
      <c r="CA396" s="2">
        <f>ROUND(SUMIF(AA392:AA394,"=42145827",GM392:GM394),2)</f>
        <v>49971.89</v>
      </c>
      <c r="CB396" s="2">
        <f>ROUND(SUMIF(AA392:AA394,"=42145827",GN392:GN394),2)</f>
        <v>9296.2800000000007</v>
      </c>
      <c r="CC396" s="2">
        <f>ROUND(SUMIF(AA392:AA394,"=42145827",GO392:GO394),2)</f>
        <v>0</v>
      </c>
      <c r="CD396" s="2">
        <f>ROUND(SUMIF(AA392:AA394,"=42145827",GP392:GP394),2)</f>
        <v>40675.61</v>
      </c>
      <c r="CE396" s="2">
        <f>AC396-BX396</f>
        <v>0</v>
      </c>
      <c r="CF396" s="2">
        <f>AC396-BY396</f>
        <v>0</v>
      </c>
      <c r="CG396" s="2">
        <f>BX396-BZ396</f>
        <v>0</v>
      </c>
      <c r="CH396" s="2">
        <f>AC396-BX396-BY396+BZ396</f>
        <v>0</v>
      </c>
      <c r="CI396" s="2">
        <f>BY396-BZ396</f>
        <v>0</v>
      </c>
      <c r="CJ396" s="2">
        <f>ROUND(SUMIF(AA392:AA394,"=42145827",GX392:GX394),2)</f>
        <v>0</v>
      </c>
      <c r="CK396" s="2">
        <f>ROUND(SUMIF(AA392:AA394,"=42145827",GY392:GY394),2)</f>
        <v>0</v>
      </c>
      <c r="CL396" s="2">
        <f>ROUND(SUMIF(AA392:AA394,"=42145827",GZ392:GZ394),2)</f>
        <v>0</v>
      </c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>
        <v>0</v>
      </c>
    </row>
    <row r="398" spans="1:245" x14ac:dyDescent="0.2">
      <c r="A398" s="4">
        <v>50</v>
      </c>
      <c r="B398" s="4">
        <v>0</v>
      </c>
      <c r="C398" s="4">
        <v>0</v>
      </c>
      <c r="D398" s="4">
        <v>1</v>
      </c>
      <c r="E398" s="4">
        <v>201</v>
      </c>
      <c r="F398" s="4">
        <f>ROUND(Source!O396,O398)</f>
        <v>49642.75</v>
      </c>
      <c r="G398" s="4" t="s">
        <v>49</v>
      </c>
      <c r="H398" s="4" t="s">
        <v>50</v>
      </c>
      <c r="I398" s="4"/>
      <c r="J398" s="4"/>
      <c r="K398" s="4">
        <v>201</v>
      </c>
      <c r="L398" s="4">
        <v>1</v>
      </c>
      <c r="M398" s="4">
        <v>3</v>
      </c>
      <c r="N398" s="4" t="s">
        <v>3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45" x14ac:dyDescent="0.2">
      <c r="A399" s="4">
        <v>50</v>
      </c>
      <c r="B399" s="4">
        <v>0</v>
      </c>
      <c r="C399" s="4">
        <v>0</v>
      </c>
      <c r="D399" s="4">
        <v>1</v>
      </c>
      <c r="E399" s="4">
        <v>202</v>
      </c>
      <c r="F399" s="4">
        <f>ROUND(Source!P396,O399)</f>
        <v>0</v>
      </c>
      <c r="G399" s="4" t="s">
        <v>51</v>
      </c>
      <c r="H399" s="4" t="s">
        <v>52</v>
      </c>
      <c r="I399" s="4"/>
      <c r="J399" s="4"/>
      <c r="K399" s="4">
        <v>202</v>
      </c>
      <c r="L399" s="4">
        <v>2</v>
      </c>
      <c r="M399" s="4">
        <v>3</v>
      </c>
      <c r="N399" s="4" t="s">
        <v>3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45" x14ac:dyDescent="0.2">
      <c r="A400" s="4">
        <v>50</v>
      </c>
      <c r="B400" s="4">
        <v>0</v>
      </c>
      <c r="C400" s="4">
        <v>0</v>
      </c>
      <c r="D400" s="4">
        <v>1</v>
      </c>
      <c r="E400" s="4">
        <v>222</v>
      </c>
      <c r="F400" s="4">
        <f>ROUND(Source!AO396,O400)</f>
        <v>0</v>
      </c>
      <c r="G400" s="4" t="s">
        <v>53</v>
      </c>
      <c r="H400" s="4" t="s">
        <v>54</v>
      </c>
      <c r="I400" s="4"/>
      <c r="J400" s="4"/>
      <c r="K400" s="4">
        <v>222</v>
      </c>
      <c r="L400" s="4">
        <v>3</v>
      </c>
      <c r="M400" s="4">
        <v>3</v>
      </c>
      <c r="N400" s="4" t="s">
        <v>3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3" x14ac:dyDescent="0.2">
      <c r="A401" s="4">
        <v>50</v>
      </c>
      <c r="B401" s="4">
        <v>0</v>
      </c>
      <c r="C401" s="4">
        <v>0</v>
      </c>
      <c r="D401" s="4">
        <v>1</v>
      </c>
      <c r="E401" s="4">
        <v>225</v>
      </c>
      <c r="F401" s="4">
        <f>ROUND(Source!AV396,O401)</f>
        <v>0</v>
      </c>
      <c r="G401" s="4" t="s">
        <v>55</v>
      </c>
      <c r="H401" s="4" t="s">
        <v>56</v>
      </c>
      <c r="I401" s="4"/>
      <c r="J401" s="4"/>
      <c r="K401" s="4">
        <v>225</v>
      </c>
      <c r="L401" s="4">
        <v>4</v>
      </c>
      <c r="M401" s="4">
        <v>3</v>
      </c>
      <c r="N401" s="4" t="s">
        <v>3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3" x14ac:dyDescent="0.2">
      <c r="A402" s="4">
        <v>50</v>
      </c>
      <c r="B402" s="4">
        <v>0</v>
      </c>
      <c r="C402" s="4">
        <v>0</v>
      </c>
      <c r="D402" s="4">
        <v>1</v>
      </c>
      <c r="E402" s="4">
        <v>226</v>
      </c>
      <c r="F402" s="4">
        <f>ROUND(Source!AW396,O402)</f>
        <v>0</v>
      </c>
      <c r="G402" s="4" t="s">
        <v>57</v>
      </c>
      <c r="H402" s="4" t="s">
        <v>58</v>
      </c>
      <c r="I402" s="4"/>
      <c r="J402" s="4"/>
      <c r="K402" s="4">
        <v>226</v>
      </c>
      <c r="L402" s="4">
        <v>5</v>
      </c>
      <c r="M402" s="4">
        <v>3</v>
      </c>
      <c r="N402" s="4" t="s">
        <v>3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3" x14ac:dyDescent="0.2">
      <c r="A403" s="4">
        <v>50</v>
      </c>
      <c r="B403" s="4">
        <v>0</v>
      </c>
      <c r="C403" s="4">
        <v>0</v>
      </c>
      <c r="D403" s="4">
        <v>1</v>
      </c>
      <c r="E403" s="4">
        <v>227</v>
      </c>
      <c r="F403" s="4">
        <f>ROUND(Source!AX396,O403)</f>
        <v>0</v>
      </c>
      <c r="G403" s="4" t="s">
        <v>59</v>
      </c>
      <c r="H403" s="4" t="s">
        <v>60</v>
      </c>
      <c r="I403" s="4"/>
      <c r="J403" s="4"/>
      <c r="K403" s="4">
        <v>227</v>
      </c>
      <c r="L403" s="4">
        <v>6</v>
      </c>
      <c r="M403" s="4">
        <v>3</v>
      </c>
      <c r="N403" s="4" t="s">
        <v>3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3" x14ac:dyDescent="0.2">
      <c r="A404" s="4">
        <v>50</v>
      </c>
      <c r="B404" s="4">
        <v>0</v>
      </c>
      <c r="C404" s="4">
        <v>0</v>
      </c>
      <c r="D404" s="4">
        <v>1</v>
      </c>
      <c r="E404" s="4">
        <v>228</v>
      </c>
      <c r="F404" s="4">
        <f>ROUND(Source!AY396,O404)</f>
        <v>0</v>
      </c>
      <c r="G404" s="4" t="s">
        <v>61</v>
      </c>
      <c r="H404" s="4" t="s">
        <v>62</v>
      </c>
      <c r="I404" s="4"/>
      <c r="J404" s="4"/>
      <c r="K404" s="4">
        <v>228</v>
      </c>
      <c r="L404" s="4">
        <v>7</v>
      </c>
      <c r="M404" s="4">
        <v>3</v>
      </c>
      <c r="N404" s="4" t="s">
        <v>3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3" x14ac:dyDescent="0.2">
      <c r="A405" s="4">
        <v>50</v>
      </c>
      <c r="B405" s="4">
        <v>0</v>
      </c>
      <c r="C405" s="4">
        <v>0</v>
      </c>
      <c r="D405" s="4">
        <v>1</v>
      </c>
      <c r="E405" s="4">
        <v>216</v>
      </c>
      <c r="F405" s="4">
        <f>ROUND(Source!AP396,O405)</f>
        <v>0</v>
      </c>
      <c r="G405" s="4" t="s">
        <v>63</v>
      </c>
      <c r="H405" s="4" t="s">
        <v>64</v>
      </c>
      <c r="I405" s="4"/>
      <c r="J405" s="4"/>
      <c r="K405" s="4">
        <v>216</v>
      </c>
      <c r="L405" s="4">
        <v>8</v>
      </c>
      <c r="M405" s="4">
        <v>3</v>
      </c>
      <c r="N405" s="4" t="s">
        <v>3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3" x14ac:dyDescent="0.2">
      <c r="A406" s="4">
        <v>50</v>
      </c>
      <c r="B406" s="4">
        <v>0</v>
      </c>
      <c r="C406" s="4">
        <v>0</v>
      </c>
      <c r="D406" s="4">
        <v>1</v>
      </c>
      <c r="E406" s="4">
        <v>223</v>
      </c>
      <c r="F406" s="4">
        <f>ROUND(Source!AQ396,O406)</f>
        <v>0</v>
      </c>
      <c r="G406" s="4" t="s">
        <v>65</v>
      </c>
      <c r="H406" s="4" t="s">
        <v>66</v>
      </c>
      <c r="I406" s="4"/>
      <c r="J406" s="4"/>
      <c r="K406" s="4">
        <v>223</v>
      </c>
      <c r="L406" s="4">
        <v>9</v>
      </c>
      <c r="M406" s="4">
        <v>3</v>
      </c>
      <c r="N406" s="4" t="s">
        <v>3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3" x14ac:dyDescent="0.2">
      <c r="A407" s="4">
        <v>50</v>
      </c>
      <c r="B407" s="4">
        <v>0</v>
      </c>
      <c r="C407" s="4">
        <v>0</v>
      </c>
      <c r="D407" s="4">
        <v>1</v>
      </c>
      <c r="E407" s="4">
        <v>229</v>
      </c>
      <c r="F407" s="4">
        <f>ROUND(Source!AZ396,O407)</f>
        <v>0</v>
      </c>
      <c r="G407" s="4" t="s">
        <v>67</v>
      </c>
      <c r="H407" s="4" t="s">
        <v>68</v>
      </c>
      <c r="I407" s="4"/>
      <c r="J407" s="4"/>
      <c r="K407" s="4">
        <v>229</v>
      </c>
      <c r="L407" s="4">
        <v>10</v>
      </c>
      <c r="M407" s="4">
        <v>3</v>
      </c>
      <c r="N407" s="4" t="s">
        <v>3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8" spans="1:23" x14ac:dyDescent="0.2">
      <c r="A408" s="4">
        <v>50</v>
      </c>
      <c r="B408" s="4">
        <v>0</v>
      </c>
      <c r="C408" s="4">
        <v>0</v>
      </c>
      <c r="D408" s="4">
        <v>1</v>
      </c>
      <c r="E408" s="4">
        <v>203</v>
      </c>
      <c r="F408" s="4">
        <f>ROUND(Source!Q396,O408)</f>
        <v>49642.75</v>
      </c>
      <c r="G408" s="4" t="s">
        <v>69</v>
      </c>
      <c r="H408" s="4" t="s">
        <v>70</v>
      </c>
      <c r="I408" s="4"/>
      <c r="J408" s="4"/>
      <c r="K408" s="4">
        <v>203</v>
      </c>
      <c r="L408" s="4">
        <v>11</v>
      </c>
      <c r="M408" s="4">
        <v>3</v>
      </c>
      <c r="N408" s="4" t="s">
        <v>3</v>
      </c>
      <c r="O408" s="4">
        <v>2</v>
      </c>
      <c r="P408" s="4"/>
      <c r="Q408" s="4"/>
      <c r="R408" s="4"/>
      <c r="S408" s="4"/>
      <c r="T408" s="4"/>
      <c r="U408" s="4"/>
      <c r="V408" s="4"/>
      <c r="W408" s="4"/>
    </row>
    <row r="409" spans="1:23" x14ac:dyDescent="0.2">
      <c r="A409" s="4">
        <v>50</v>
      </c>
      <c r="B409" s="4">
        <v>0</v>
      </c>
      <c r="C409" s="4">
        <v>0</v>
      </c>
      <c r="D409" s="4">
        <v>1</v>
      </c>
      <c r="E409" s="4">
        <v>231</v>
      </c>
      <c r="F409" s="4">
        <f>ROUND(Source!BB396,O409)</f>
        <v>0</v>
      </c>
      <c r="G409" s="4" t="s">
        <v>71</v>
      </c>
      <c r="H409" s="4" t="s">
        <v>72</v>
      </c>
      <c r="I409" s="4"/>
      <c r="J409" s="4"/>
      <c r="K409" s="4">
        <v>231</v>
      </c>
      <c r="L409" s="4">
        <v>12</v>
      </c>
      <c r="M409" s="4">
        <v>3</v>
      </c>
      <c r="N409" s="4" t="s">
        <v>3</v>
      </c>
      <c r="O409" s="4">
        <v>2</v>
      </c>
      <c r="P409" s="4"/>
      <c r="Q409" s="4"/>
      <c r="R409" s="4"/>
      <c r="S409" s="4"/>
      <c r="T409" s="4"/>
      <c r="U409" s="4"/>
      <c r="V409" s="4"/>
      <c r="W409" s="4"/>
    </row>
    <row r="410" spans="1:23" x14ac:dyDescent="0.2">
      <c r="A410" s="4">
        <v>50</v>
      </c>
      <c r="B410" s="4">
        <v>0</v>
      </c>
      <c r="C410" s="4">
        <v>0</v>
      </c>
      <c r="D410" s="4">
        <v>1</v>
      </c>
      <c r="E410" s="4">
        <v>204</v>
      </c>
      <c r="F410" s="4">
        <f>ROUND(Source!R396,O410)</f>
        <v>197.09</v>
      </c>
      <c r="G410" s="4" t="s">
        <v>73</v>
      </c>
      <c r="H410" s="4" t="s">
        <v>74</v>
      </c>
      <c r="I410" s="4"/>
      <c r="J410" s="4"/>
      <c r="K410" s="4">
        <v>204</v>
      </c>
      <c r="L410" s="4">
        <v>13</v>
      </c>
      <c r="M410" s="4">
        <v>3</v>
      </c>
      <c r="N410" s="4" t="s">
        <v>3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3" x14ac:dyDescent="0.2">
      <c r="A411" s="4">
        <v>50</v>
      </c>
      <c r="B411" s="4">
        <v>0</v>
      </c>
      <c r="C411" s="4">
        <v>0</v>
      </c>
      <c r="D411" s="4">
        <v>1</v>
      </c>
      <c r="E411" s="4">
        <v>205</v>
      </c>
      <c r="F411" s="4">
        <f>ROUND(Source!S396,O411)</f>
        <v>0</v>
      </c>
      <c r="G411" s="4" t="s">
        <v>75</v>
      </c>
      <c r="H411" s="4" t="s">
        <v>76</v>
      </c>
      <c r="I411" s="4"/>
      <c r="J411" s="4"/>
      <c r="K411" s="4">
        <v>205</v>
      </c>
      <c r="L411" s="4">
        <v>14</v>
      </c>
      <c r="M411" s="4">
        <v>3</v>
      </c>
      <c r="N411" s="4" t="s">
        <v>3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3" x14ac:dyDescent="0.2">
      <c r="A412" s="4">
        <v>50</v>
      </c>
      <c r="B412" s="4">
        <v>0</v>
      </c>
      <c r="C412" s="4">
        <v>0</v>
      </c>
      <c r="D412" s="4">
        <v>1</v>
      </c>
      <c r="E412" s="4">
        <v>232</v>
      </c>
      <c r="F412" s="4">
        <f>ROUND(Source!BC396,O412)</f>
        <v>0</v>
      </c>
      <c r="G412" s="4" t="s">
        <v>77</v>
      </c>
      <c r="H412" s="4" t="s">
        <v>78</v>
      </c>
      <c r="I412" s="4"/>
      <c r="J412" s="4"/>
      <c r="K412" s="4">
        <v>232</v>
      </c>
      <c r="L412" s="4">
        <v>15</v>
      </c>
      <c r="M412" s="4">
        <v>3</v>
      </c>
      <c r="N412" s="4" t="s">
        <v>3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3" x14ac:dyDescent="0.2">
      <c r="A413" s="4">
        <v>50</v>
      </c>
      <c r="B413" s="4">
        <v>0</v>
      </c>
      <c r="C413" s="4">
        <v>0</v>
      </c>
      <c r="D413" s="4">
        <v>1</v>
      </c>
      <c r="E413" s="4">
        <v>214</v>
      </c>
      <c r="F413" s="4">
        <f>ROUND(Source!AS396,O413)</f>
        <v>9296.2800000000007</v>
      </c>
      <c r="G413" s="4" t="s">
        <v>79</v>
      </c>
      <c r="H413" s="4" t="s">
        <v>80</v>
      </c>
      <c r="I413" s="4"/>
      <c r="J413" s="4"/>
      <c r="K413" s="4">
        <v>214</v>
      </c>
      <c r="L413" s="4">
        <v>16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3" x14ac:dyDescent="0.2">
      <c r="A414" s="4">
        <v>50</v>
      </c>
      <c r="B414" s="4">
        <v>0</v>
      </c>
      <c r="C414" s="4">
        <v>0</v>
      </c>
      <c r="D414" s="4">
        <v>1</v>
      </c>
      <c r="E414" s="4">
        <v>215</v>
      </c>
      <c r="F414" s="4">
        <f>ROUND(Source!AT396,O414)</f>
        <v>0</v>
      </c>
      <c r="G414" s="4" t="s">
        <v>81</v>
      </c>
      <c r="H414" s="4" t="s">
        <v>82</v>
      </c>
      <c r="I414" s="4"/>
      <c r="J414" s="4"/>
      <c r="K414" s="4">
        <v>215</v>
      </c>
      <c r="L414" s="4">
        <v>17</v>
      </c>
      <c r="M414" s="4">
        <v>3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3" x14ac:dyDescent="0.2">
      <c r="A415" s="4">
        <v>50</v>
      </c>
      <c r="B415" s="4">
        <v>0</v>
      </c>
      <c r="C415" s="4">
        <v>0</v>
      </c>
      <c r="D415" s="4">
        <v>1</v>
      </c>
      <c r="E415" s="4">
        <v>217</v>
      </c>
      <c r="F415" s="4">
        <f>ROUND(Source!AU396,O415)</f>
        <v>40675.61</v>
      </c>
      <c r="G415" s="4" t="s">
        <v>83</v>
      </c>
      <c r="H415" s="4" t="s">
        <v>84</v>
      </c>
      <c r="I415" s="4"/>
      <c r="J415" s="4"/>
      <c r="K415" s="4">
        <v>217</v>
      </c>
      <c r="L415" s="4">
        <v>18</v>
      </c>
      <c r="M415" s="4">
        <v>3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3" x14ac:dyDescent="0.2">
      <c r="A416" s="4">
        <v>50</v>
      </c>
      <c r="B416" s="4">
        <v>0</v>
      </c>
      <c r="C416" s="4">
        <v>0</v>
      </c>
      <c r="D416" s="4">
        <v>1</v>
      </c>
      <c r="E416" s="4">
        <v>230</v>
      </c>
      <c r="F416" s="4">
        <f>ROUND(Source!BA396,O416)</f>
        <v>0</v>
      </c>
      <c r="G416" s="4" t="s">
        <v>85</v>
      </c>
      <c r="H416" s="4" t="s">
        <v>86</v>
      </c>
      <c r="I416" s="4"/>
      <c r="J416" s="4"/>
      <c r="K416" s="4">
        <v>230</v>
      </c>
      <c r="L416" s="4">
        <v>19</v>
      </c>
      <c r="M416" s="4">
        <v>3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06" x14ac:dyDescent="0.2">
      <c r="A417" s="4">
        <v>50</v>
      </c>
      <c r="B417" s="4">
        <v>0</v>
      </c>
      <c r="C417" s="4">
        <v>0</v>
      </c>
      <c r="D417" s="4">
        <v>1</v>
      </c>
      <c r="E417" s="4">
        <v>206</v>
      </c>
      <c r="F417" s="4">
        <f>ROUND(Source!T396,O417)</f>
        <v>0</v>
      </c>
      <c r="G417" s="4" t="s">
        <v>87</v>
      </c>
      <c r="H417" s="4" t="s">
        <v>88</v>
      </c>
      <c r="I417" s="4"/>
      <c r="J417" s="4"/>
      <c r="K417" s="4">
        <v>206</v>
      </c>
      <c r="L417" s="4">
        <v>20</v>
      </c>
      <c r="M417" s="4">
        <v>3</v>
      </c>
      <c r="N417" s="4" t="s">
        <v>3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8" spans="1:206" x14ac:dyDescent="0.2">
      <c r="A418" s="4">
        <v>50</v>
      </c>
      <c r="B418" s="4">
        <v>0</v>
      </c>
      <c r="C418" s="4">
        <v>0</v>
      </c>
      <c r="D418" s="4">
        <v>1</v>
      </c>
      <c r="E418" s="4">
        <v>207</v>
      </c>
      <c r="F418" s="4">
        <f>Source!U396</f>
        <v>0</v>
      </c>
      <c r="G418" s="4" t="s">
        <v>89</v>
      </c>
      <c r="H418" s="4" t="s">
        <v>90</v>
      </c>
      <c r="I418" s="4"/>
      <c r="J418" s="4"/>
      <c r="K418" s="4">
        <v>207</v>
      </c>
      <c r="L418" s="4">
        <v>21</v>
      </c>
      <c r="M418" s="4">
        <v>3</v>
      </c>
      <c r="N418" s="4" t="s">
        <v>3</v>
      </c>
      <c r="O418" s="4">
        <v>-1</v>
      </c>
      <c r="P418" s="4"/>
      <c r="Q418" s="4"/>
      <c r="R418" s="4"/>
      <c r="S418" s="4"/>
      <c r="T418" s="4"/>
      <c r="U418" s="4"/>
      <c r="V418" s="4"/>
      <c r="W418" s="4"/>
    </row>
    <row r="419" spans="1:206" x14ac:dyDescent="0.2">
      <c r="A419" s="4">
        <v>50</v>
      </c>
      <c r="B419" s="4">
        <v>0</v>
      </c>
      <c r="C419" s="4">
        <v>0</v>
      </c>
      <c r="D419" s="4">
        <v>1</v>
      </c>
      <c r="E419" s="4">
        <v>208</v>
      </c>
      <c r="F419" s="4">
        <f>Source!V396</f>
        <v>0</v>
      </c>
      <c r="G419" s="4" t="s">
        <v>91</v>
      </c>
      <c r="H419" s="4" t="s">
        <v>92</v>
      </c>
      <c r="I419" s="4"/>
      <c r="J419" s="4"/>
      <c r="K419" s="4">
        <v>208</v>
      </c>
      <c r="L419" s="4">
        <v>22</v>
      </c>
      <c r="M419" s="4">
        <v>3</v>
      </c>
      <c r="N419" s="4" t="s">
        <v>3</v>
      </c>
      <c r="O419" s="4">
        <v>-1</v>
      </c>
      <c r="P419" s="4"/>
      <c r="Q419" s="4"/>
      <c r="R419" s="4"/>
      <c r="S419" s="4"/>
      <c r="T419" s="4"/>
      <c r="U419" s="4"/>
      <c r="V419" s="4"/>
      <c r="W419" s="4"/>
    </row>
    <row r="420" spans="1:206" x14ac:dyDescent="0.2">
      <c r="A420" s="4">
        <v>50</v>
      </c>
      <c r="B420" s="4">
        <v>0</v>
      </c>
      <c r="C420" s="4">
        <v>0</v>
      </c>
      <c r="D420" s="4">
        <v>1</v>
      </c>
      <c r="E420" s="4">
        <v>209</v>
      </c>
      <c r="F420" s="4">
        <f>ROUND(Source!W396,O420)</f>
        <v>0</v>
      </c>
      <c r="G420" s="4" t="s">
        <v>93</v>
      </c>
      <c r="H420" s="4" t="s">
        <v>94</v>
      </c>
      <c r="I420" s="4"/>
      <c r="J420" s="4"/>
      <c r="K420" s="4">
        <v>209</v>
      </c>
      <c r="L420" s="4">
        <v>23</v>
      </c>
      <c r="M420" s="4">
        <v>3</v>
      </c>
      <c r="N420" s="4" t="s">
        <v>3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210</v>
      </c>
      <c r="F421" s="4">
        <f>ROUND(Source!X396,O421)</f>
        <v>0</v>
      </c>
      <c r="G421" s="4" t="s">
        <v>95</v>
      </c>
      <c r="H421" s="4" t="s">
        <v>96</v>
      </c>
      <c r="I421" s="4"/>
      <c r="J421" s="4"/>
      <c r="K421" s="4">
        <v>210</v>
      </c>
      <c r="L421" s="4">
        <v>24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211</v>
      </c>
      <c r="F422" s="4">
        <f>ROUND(Source!Y396,O422)</f>
        <v>0</v>
      </c>
      <c r="G422" s="4" t="s">
        <v>97</v>
      </c>
      <c r="H422" s="4" t="s">
        <v>98</v>
      </c>
      <c r="I422" s="4"/>
      <c r="J422" s="4"/>
      <c r="K422" s="4">
        <v>211</v>
      </c>
      <c r="L422" s="4">
        <v>25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224</v>
      </c>
      <c r="F423" s="4">
        <f>ROUND(Source!AR396,O423)</f>
        <v>49971.89</v>
      </c>
      <c r="G423" s="4" t="s">
        <v>99</v>
      </c>
      <c r="H423" s="4" t="s">
        <v>100</v>
      </c>
      <c r="I423" s="4"/>
      <c r="J423" s="4"/>
      <c r="K423" s="4">
        <v>224</v>
      </c>
      <c r="L423" s="4">
        <v>26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5" spans="1:206" x14ac:dyDescent="0.2">
      <c r="A425" s="2">
        <v>51</v>
      </c>
      <c r="B425" s="2">
        <f>B303</f>
        <v>1</v>
      </c>
      <c r="C425" s="2">
        <f>A303</f>
        <v>4</v>
      </c>
      <c r="D425" s="2">
        <f>ROW(A303)</f>
        <v>303</v>
      </c>
      <c r="E425" s="2"/>
      <c r="F425" s="2" t="str">
        <f>IF(F303&lt;&gt;"",F303,"")</f>
        <v>Новый раздел</v>
      </c>
      <c r="G425" s="2" t="str">
        <f>IF(G303&lt;&gt;"",G303,"")</f>
        <v>Ремонт входных групп</v>
      </c>
      <c r="H425" s="2">
        <v>0</v>
      </c>
      <c r="I425" s="2"/>
      <c r="J425" s="2"/>
      <c r="K425" s="2"/>
      <c r="L425" s="2"/>
      <c r="M425" s="2"/>
      <c r="N425" s="2"/>
      <c r="O425" s="2">
        <f t="shared" ref="O425:T425" si="523">ROUND(O396+AB425,2)</f>
        <v>4342327.9000000004</v>
      </c>
      <c r="P425" s="2">
        <f t="shared" si="523"/>
        <v>2885846.72</v>
      </c>
      <c r="Q425" s="2">
        <f t="shared" si="523"/>
        <v>114306.95</v>
      </c>
      <c r="R425" s="2">
        <f t="shared" si="523"/>
        <v>2268.1799999999998</v>
      </c>
      <c r="S425" s="2">
        <f t="shared" si="523"/>
        <v>1342174.23</v>
      </c>
      <c r="T425" s="2">
        <f t="shared" si="523"/>
        <v>0</v>
      </c>
      <c r="U425" s="2">
        <f>U396+AH425</f>
        <v>6096.0520159999996</v>
      </c>
      <c r="V425" s="2">
        <f>V396+AI425</f>
        <v>0</v>
      </c>
      <c r="W425" s="2">
        <f>ROUND(W396+AJ425,2)</f>
        <v>0</v>
      </c>
      <c r="X425" s="2">
        <f>ROUND(X396+AK425,2)</f>
        <v>1097824.3600000001</v>
      </c>
      <c r="Y425" s="2">
        <f>ROUND(Y396+AL425,2)</f>
        <v>590556.63</v>
      </c>
      <c r="Z425" s="2"/>
      <c r="AA425" s="2"/>
      <c r="AB425" s="2">
        <f>ROUND(SUMIF(AA307:AA386,"=42145827",O307:O386),2)</f>
        <v>4292685.1500000004</v>
      </c>
      <c r="AC425" s="2">
        <f>ROUND(SUMIF(AA307:AA386,"=42145827",P307:P386),2)</f>
        <v>2885846.72</v>
      </c>
      <c r="AD425" s="2">
        <f>ROUND(SUMIF(AA307:AA386,"=42145827",Q307:Q386),2)</f>
        <v>64664.2</v>
      </c>
      <c r="AE425" s="2">
        <f>ROUND(SUMIF(AA307:AA386,"=42145827",R307:R386),2)</f>
        <v>2071.09</v>
      </c>
      <c r="AF425" s="2">
        <f>ROUND(SUMIF(AA307:AA386,"=42145827",S307:S386),2)</f>
        <v>1342174.23</v>
      </c>
      <c r="AG425" s="2">
        <f>ROUND(SUMIF(AA307:AA386,"=42145827",T307:T386),2)</f>
        <v>0</v>
      </c>
      <c r="AH425" s="2">
        <f>SUMIF(AA307:AA386,"=42145827",U307:U386)</f>
        <v>6096.0520159999996</v>
      </c>
      <c r="AI425" s="2">
        <f>SUMIF(AA307:AA386,"=42145827",V307:V386)</f>
        <v>0</v>
      </c>
      <c r="AJ425" s="2">
        <f>ROUND(SUMIF(AA307:AA386,"=42145827",W307:W386),2)</f>
        <v>0</v>
      </c>
      <c r="AK425" s="2">
        <f>ROUND(SUMIF(AA307:AA386,"=42145827",X307:X386),2)</f>
        <v>1097824.3600000001</v>
      </c>
      <c r="AL425" s="2">
        <f>ROUND(SUMIF(AA307:AA386,"=42145827",Y307:Y386),2)</f>
        <v>590556.63</v>
      </c>
      <c r="AM425" s="2"/>
      <c r="AN425" s="2"/>
      <c r="AO425" s="2">
        <f t="shared" ref="AO425:BC425" si="524">ROUND(AO396+BX425,2)</f>
        <v>0</v>
      </c>
      <c r="AP425" s="2">
        <f t="shared" si="524"/>
        <v>0</v>
      </c>
      <c r="AQ425" s="2">
        <f t="shared" si="524"/>
        <v>0</v>
      </c>
      <c r="AR425" s="2">
        <f t="shared" si="524"/>
        <v>6034496.7300000004</v>
      </c>
      <c r="AS425" s="2">
        <f t="shared" si="524"/>
        <v>5993821.1200000001</v>
      </c>
      <c r="AT425" s="2">
        <f t="shared" si="524"/>
        <v>0</v>
      </c>
      <c r="AU425" s="2">
        <f t="shared" si="524"/>
        <v>40675.61</v>
      </c>
      <c r="AV425" s="2">
        <f t="shared" si="524"/>
        <v>2885846.72</v>
      </c>
      <c r="AW425" s="2">
        <f t="shared" si="524"/>
        <v>2885846.72</v>
      </c>
      <c r="AX425" s="2">
        <f t="shared" si="524"/>
        <v>0</v>
      </c>
      <c r="AY425" s="2">
        <f t="shared" si="524"/>
        <v>2885846.72</v>
      </c>
      <c r="AZ425" s="2">
        <f t="shared" si="524"/>
        <v>0</v>
      </c>
      <c r="BA425" s="2">
        <f t="shared" si="524"/>
        <v>0</v>
      </c>
      <c r="BB425" s="2">
        <f t="shared" si="524"/>
        <v>0</v>
      </c>
      <c r="BC425" s="2">
        <f t="shared" si="524"/>
        <v>0</v>
      </c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>
        <f>ROUND(SUMIF(AA307:AA386,"=42145827",FQ307:FQ386),2)</f>
        <v>0</v>
      </c>
      <c r="BY425" s="2">
        <f>ROUND(SUMIF(AA307:AA386,"=42145827",FR307:FR386),2)</f>
        <v>0</v>
      </c>
      <c r="BZ425" s="2">
        <f>ROUND(SUMIF(AA307:AA386,"=42145827",GL307:GL386),2)</f>
        <v>0</v>
      </c>
      <c r="CA425" s="2">
        <f>ROUND(SUMIF(AA307:AA386,"=42145827",GM307:GM386),2)</f>
        <v>5984524.8399999999</v>
      </c>
      <c r="CB425" s="2">
        <f>ROUND(SUMIF(AA307:AA386,"=42145827",GN307:GN386),2)</f>
        <v>5984524.8399999999</v>
      </c>
      <c r="CC425" s="2">
        <f>ROUND(SUMIF(AA307:AA386,"=42145827",GO307:GO386),2)</f>
        <v>0</v>
      </c>
      <c r="CD425" s="2">
        <f>ROUND(SUMIF(AA307:AA386,"=42145827",GP307:GP386),2)</f>
        <v>0</v>
      </c>
      <c r="CE425" s="2">
        <f>AC425-BX425</f>
        <v>2885846.72</v>
      </c>
      <c r="CF425" s="2">
        <f>AC425-BY425</f>
        <v>2885846.72</v>
      </c>
      <c r="CG425" s="2">
        <f>BX425-BZ425</f>
        <v>0</v>
      </c>
      <c r="CH425" s="2">
        <f>AC425-BX425-BY425+BZ425</f>
        <v>2885846.72</v>
      </c>
      <c r="CI425" s="2">
        <f>BY425-BZ425</f>
        <v>0</v>
      </c>
      <c r="CJ425" s="2">
        <f>ROUND(SUMIF(AA307:AA386,"=42145827",GX307:GX386),2)</f>
        <v>0</v>
      </c>
      <c r="CK425" s="2">
        <f>ROUND(SUMIF(AA307:AA386,"=42145827",GY307:GY386),2)</f>
        <v>0</v>
      </c>
      <c r="CL425" s="2">
        <f>ROUND(SUMIF(AA307:AA386,"=42145827",GZ307:GZ386),2)</f>
        <v>0</v>
      </c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>
        <v>0</v>
      </c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201</v>
      </c>
      <c r="F427" s="4">
        <f>ROUND(Source!O425,O427)</f>
        <v>4342327.9000000004</v>
      </c>
      <c r="G427" s="4" t="s">
        <v>49</v>
      </c>
      <c r="H427" s="4" t="s">
        <v>50</v>
      </c>
      <c r="I427" s="4"/>
      <c r="J427" s="4"/>
      <c r="K427" s="4">
        <v>201</v>
      </c>
      <c r="L427" s="4">
        <v>1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202</v>
      </c>
      <c r="F428" s="4">
        <f>ROUND(Source!P425,O428)</f>
        <v>2885846.72</v>
      </c>
      <c r="G428" s="4" t="s">
        <v>51</v>
      </c>
      <c r="H428" s="4" t="s">
        <v>52</v>
      </c>
      <c r="I428" s="4"/>
      <c r="J428" s="4"/>
      <c r="K428" s="4">
        <v>202</v>
      </c>
      <c r="L428" s="4">
        <v>2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222</v>
      </c>
      <c r="F429" s="4">
        <f>ROUND(Source!AO425,O429)</f>
        <v>0</v>
      </c>
      <c r="G429" s="4" t="s">
        <v>53</v>
      </c>
      <c r="H429" s="4" t="s">
        <v>54</v>
      </c>
      <c r="I429" s="4"/>
      <c r="J429" s="4"/>
      <c r="K429" s="4">
        <v>222</v>
      </c>
      <c r="L429" s="4">
        <v>3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225</v>
      </c>
      <c r="F430" s="4">
        <f>ROUND(Source!AV425,O430)</f>
        <v>2885846.72</v>
      </c>
      <c r="G430" s="4" t="s">
        <v>55</v>
      </c>
      <c r="H430" s="4" t="s">
        <v>56</v>
      </c>
      <c r="I430" s="4"/>
      <c r="J430" s="4"/>
      <c r="K430" s="4">
        <v>225</v>
      </c>
      <c r="L430" s="4">
        <v>4</v>
      </c>
      <c r="M430" s="4">
        <v>3</v>
      </c>
      <c r="N430" s="4" t="s">
        <v>3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1" spans="1:206" x14ac:dyDescent="0.2">
      <c r="A431" s="4">
        <v>50</v>
      </c>
      <c r="B431" s="4">
        <v>0</v>
      </c>
      <c r="C431" s="4">
        <v>0</v>
      </c>
      <c r="D431" s="4">
        <v>1</v>
      </c>
      <c r="E431" s="4">
        <v>226</v>
      </c>
      <c r="F431" s="4">
        <f>ROUND(Source!AW425,O431)</f>
        <v>2885846.72</v>
      </c>
      <c r="G431" s="4" t="s">
        <v>57</v>
      </c>
      <c r="H431" s="4" t="s">
        <v>58</v>
      </c>
      <c r="I431" s="4"/>
      <c r="J431" s="4"/>
      <c r="K431" s="4">
        <v>226</v>
      </c>
      <c r="L431" s="4">
        <v>5</v>
      </c>
      <c r="M431" s="4">
        <v>3</v>
      </c>
      <c r="N431" s="4" t="s">
        <v>3</v>
      </c>
      <c r="O431" s="4">
        <v>2</v>
      </c>
      <c r="P431" s="4"/>
      <c r="Q431" s="4"/>
      <c r="R431" s="4"/>
      <c r="S431" s="4"/>
      <c r="T431" s="4"/>
      <c r="U431" s="4"/>
      <c r="V431" s="4"/>
      <c r="W431" s="4"/>
    </row>
    <row r="432" spans="1:206" x14ac:dyDescent="0.2">
      <c r="A432" s="4">
        <v>50</v>
      </c>
      <c r="B432" s="4">
        <v>0</v>
      </c>
      <c r="C432" s="4">
        <v>0</v>
      </c>
      <c r="D432" s="4">
        <v>1</v>
      </c>
      <c r="E432" s="4">
        <v>227</v>
      </c>
      <c r="F432" s="4">
        <f>ROUND(Source!AX425,O432)</f>
        <v>0</v>
      </c>
      <c r="G432" s="4" t="s">
        <v>59</v>
      </c>
      <c r="H432" s="4" t="s">
        <v>60</v>
      </c>
      <c r="I432" s="4"/>
      <c r="J432" s="4"/>
      <c r="K432" s="4">
        <v>227</v>
      </c>
      <c r="L432" s="4">
        <v>6</v>
      </c>
      <c r="M432" s="4">
        <v>3</v>
      </c>
      <c r="N432" s="4" t="s">
        <v>3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3" x14ac:dyDescent="0.2">
      <c r="A433" s="4">
        <v>50</v>
      </c>
      <c r="B433" s="4">
        <v>0</v>
      </c>
      <c r="C433" s="4">
        <v>0</v>
      </c>
      <c r="D433" s="4">
        <v>1</v>
      </c>
      <c r="E433" s="4">
        <v>228</v>
      </c>
      <c r="F433" s="4">
        <f>ROUND(Source!AY425,O433)</f>
        <v>2885846.72</v>
      </c>
      <c r="G433" s="4" t="s">
        <v>61</v>
      </c>
      <c r="H433" s="4" t="s">
        <v>62</v>
      </c>
      <c r="I433" s="4"/>
      <c r="J433" s="4"/>
      <c r="K433" s="4">
        <v>228</v>
      </c>
      <c r="L433" s="4">
        <v>7</v>
      </c>
      <c r="M433" s="4">
        <v>3</v>
      </c>
      <c r="N433" s="4" t="s">
        <v>3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216</v>
      </c>
      <c r="F434" s="4">
        <f>ROUND(Source!AP425,O434)</f>
        <v>0</v>
      </c>
      <c r="G434" s="4" t="s">
        <v>63</v>
      </c>
      <c r="H434" s="4" t="s">
        <v>64</v>
      </c>
      <c r="I434" s="4"/>
      <c r="J434" s="4"/>
      <c r="K434" s="4">
        <v>216</v>
      </c>
      <c r="L434" s="4">
        <v>8</v>
      </c>
      <c r="M434" s="4">
        <v>3</v>
      </c>
      <c r="N434" s="4" t="s">
        <v>3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223</v>
      </c>
      <c r="F435" s="4">
        <f>ROUND(Source!AQ425,O435)</f>
        <v>0</v>
      </c>
      <c r="G435" s="4" t="s">
        <v>65</v>
      </c>
      <c r="H435" s="4" t="s">
        <v>66</v>
      </c>
      <c r="I435" s="4"/>
      <c r="J435" s="4"/>
      <c r="K435" s="4">
        <v>223</v>
      </c>
      <c r="L435" s="4">
        <v>9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229</v>
      </c>
      <c r="F436" s="4">
        <f>ROUND(Source!AZ425,O436)</f>
        <v>0</v>
      </c>
      <c r="G436" s="4" t="s">
        <v>67</v>
      </c>
      <c r="H436" s="4" t="s">
        <v>68</v>
      </c>
      <c r="I436" s="4"/>
      <c r="J436" s="4"/>
      <c r="K436" s="4">
        <v>229</v>
      </c>
      <c r="L436" s="4">
        <v>10</v>
      </c>
      <c r="M436" s="4">
        <v>3</v>
      </c>
      <c r="N436" s="4" t="s">
        <v>3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203</v>
      </c>
      <c r="F437" s="4">
        <f>ROUND(Source!Q425,O437)</f>
        <v>114306.95</v>
      </c>
      <c r="G437" s="4" t="s">
        <v>69</v>
      </c>
      <c r="H437" s="4" t="s">
        <v>70</v>
      </c>
      <c r="I437" s="4"/>
      <c r="J437" s="4"/>
      <c r="K437" s="4">
        <v>203</v>
      </c>
      <c r="L437" s="4">
        <v>11</v>
      </c>
      <c r="M437" s="4">
        <v>3</v>
      </c>
      <c r="N437" s="4" t="s">
        <v>3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231</v>
      </c>
      <c r="F438" s="4">
        <f>ROUND(Source!BB425,O438)</f>
        <v>0</v>
      </c>
      <c r="G438" s="4" t="s">
        <v>71</v>
      </c>
      <c r="H438" s="4" t="s">
        <v>72</v>
      </c>
      <c r="I438" s="4"/>
      <c r="J438" s="4"/>
      <c r="K438" s="4">
        <v>231</v>
      </c>
      <c r="L438" s="4">
        <v>12</v>
      </c>
      <c r="M438" s="4">
        <v>3</v>
      </c>
      <c r="N438" s="4" t="s">
        <v>3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204</v>
      </c>
      <c r="F439" s="4">
        <f>ROUND(Source!R425,O439)</f>
        <v>2268.1799999999998</v>
      </c>
      <c r="G439" s="4" t="s">
        <v>73</v>
      </c>
      <c r="H439" s="4" t="s">
        <v>74</v>
      </c>
      <c r="I439" s="4"/>
      <c r="J439" s="4"/>
      <c r="K439" s="4">
        <v>204</v>
      </c>
      <c r="L439" s="4">
        <v>13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205</v>
      </c>
      <c r="F440" s="4">
        <f>ROUND(Source!S425,O440)</f>
        <v>1342174.23</v>
      </c>
      <c r="G440" s="4" t="s">
        <v>75</v>
      </c>
      <c r="H440" s="4" t="s">
        <v>76</v>
      </c>
      <c r="I440" s="4"/>
      <c r="J440" s="4"/>
      <c r="K440" s="4">
        <v>205</v>
      </c>
      <c r="L440" s="4">
        <v>14</v>
      </c>
      <c r="M440" s="4">
        <v>3</v>
      </c>
      <c r="N440" s="4" t="s">
        <v>3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232</v>
      </c>
      <c r="F441" s="4">
        <f>ROUND(Source!BC425,O441)</f>
        <v>0</v>
      </c>
      <c r="G441" s="4" t="s">
        <v>77</v>
      </c>
      <c r="H441" s="4" t="s">
        <v>78</v>
      </c>
      <c r="I441" s="4"/>
      <c r="J441" s="4"/>
      <c r="K441" s="4">
        <v>232</v>
      </c>
      <c r="L441" s="4">
        <v>15</v>
      </c>
      <c r="M441" s="4">
        <v>3</v>
      </c>
      <c r="N441" s="4" t="s">
        <v>3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214</v>
      </c>
      <c r="F442" s="4">
        <f>ROUND(Source!AS425,O442)</f>
        <v>5993821.1200000001</v>
      </c>
      <c r="G442" s="4" t="s">
        <v>79</v>
      </c>
      <c r="H442" s="4" t="s">
        <v>80</v>
      </c>
      <c r="I442" s="4"/>
      <c r="J442" s="4"/>
      <c r="K442" s="4">
        <v>214</v>
      </c>
      <c r="L442" s="4">
        <v>16</v>
      </c>
      <c r="M442" s="4">
        <v>3</v>
      </c>
      <c r="N442" s="4" t="s">
        <v>3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215</v>
      </c>
      <c r="F443" s="4">
        <f>ROUND(Source!AT425,O443)</f>
        <v>0</v>
      </c>
      <c r="G443" s="4" t="s">
        <v>81</v>
      </c>
      <c r="H443" s="4" t="s">
        <v>82</v>
      </c>
      <c r="I443" s="4"/>
      <c r="J443" s="4"/>
      <c r="K443" s="4">
        <v>215</v>
      </c>
      <c r="L443" s="4">
        <v>17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217</v>
      </c>
      <c r="F444" s="4">
        <f>ROUND(Source!AU425,O444)</f>
        <v>40675.61</v>
      </c>
      <c r="G444" s="4" t="s">
        <v>83</v>
      </c>
      <c r="H444" s="4" t="s">
        <v>84</v>
      </c>
      <c r="I444" s="4"/>
      <c r="J444" s="4"/>
      <c r="K444" s="4">
        <v>217</v>
      </c>
      <c r="L444" s="4">
        <v>18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0</v>
      </c>
      <c r="C445" s="4">
        <v>0</v>
      </c>
      <c r="D445" s="4">
        <v>1</v>
      </c>
      <c r="E445" s="4">
        <v>230</v>
      </c>
      <c r="F445" s="4">
        <f>ROUND(Source!BA425,O445)</f>
        <v>0</v>
      </c>
      <c r="G445" s="4" t="s">
        <v>85</v>
      </c>
      <c r="H445" s="4" t="s">
        <v>86</v>
      </c>
      <c r="I445" s="4"/>
      <c r="J445" s="4"/>
      <c r="K445" s="4">
        <v>230</v>
      </c>
      <c r="L445" s="4">
        <v>19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0</v>
      </c>
      <c r="C446" s="4">
        <v>0</v>
      </c>
      <c r="D446" s="4">
        <v>1</v>
      </c>
      <c r="E446" s="4">
        <v>206</v>
      </c>
      <c r="F446" s="4">
        <f>ROUND(Source!T425,O446)</f>
        <v>0</v>
      </c>
      <c r="G446" s="4" t="s">
        <v>87</v>
      </c>
      <c r="H446" s="4" t="s">
        <v>88</v>
      </c>
      <c r="I446" s="4"/>
      <c r="J446" s="4"/>
      <c r="K446" s="4">
        <v>206</v>
      </c>
      <c r="L446" s="4">
        <v>20</v>
      </c>
      <c r="M446" s="4">
        <v>3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3" x14ac:dyDescent="0.2">
      <c r="A447" s="4">
        <v>50</v>
      </c>
      <c r="B447" s="4">
        <v>0</v>
      </c>
      <c r="C447" s="4">
        <v>0</v>
      </c>
      <c r="D447" s="4">
        <v>1</v>
      </c>
      <c r="E447" s="4">
        <v>207</v>
      </c>
      <c r="F447" s="4">
        <f>Source!U425</f>
        <v>6096.0520159999996</v>
      </c>
      <c r="G447" s="4" t="s">
        <v>89</v>
      </c>
      <c r="H447" s="4" t="s">
        <v>90</v>
      </c>
      <c r="I447" s="4"/>
      <c r="J447" s="4"/>
      <c r="K447" s="4">
        <v>207</v>
      </c>
      <c r="L447" s="4">
        <v>21</v>
      </c>
      <c r="M447" s="4">
        <v>3</v>
      </c>
      <c r="N447" s="4" t="s">
        <v>3</v>
      </c>
      <c r="O447" s="4">
        <v>-1</v>
      </c>
      <c r="P447" s="4"/>
      <c r="Q447" s="4"/>
      <c r="R447" s="4"/>
      <c r="S447" s="4"/>
      <c r="T447" s="4"/>
      <c r="U447" s="4"/>
      <c r="V447" s="4"/>
      <c r="W447" s="4"/>
    </row>
    <row r="448" spans="1:23" x14ac:dyDescent="0.2">
      <c r="A448" s="4">
        <v>50</v>
      </c>
      <c r="B448" s="4">
        <v>0</v>
      </c>
      <c r="C448" s="4">
        <v>0</v>
      </c>
      <c r="D448" s="4">
        <v>1</v>
      </c>
      <c r="E448" s="4">
        <v>208</v>
      </c>
      <c r="F448" s="4">
        <f>Source!V425</f>
        <v>0</v>
      </c>
      <c r="G448" s="4" t="s">
        <v>91</v>
      </c>
      <c r="H448" s="4" t="s">
        <v>92</v>
      </c>
      <c r="I448" s="4"/>
      <c r="J448" s="4"/>
      <c r="K448" s="4">
        <v>208</v>
      </c>
      <c r="L448" s="4">
        <v>22</v>
      </c>
      <c r="M448" s="4">
        <v>3</v>
      </c>
      <c r="N448" s="4" t="s">
        <v>3</v>
      </c>
      <c r="O448" s="4">
        <v>-1</v>
      </c>
      <c r="P448" s="4"/>
      <c r="Q448" s="4"/>
      <c r="R448" s="4"/>
      <c r="S448" s="4"/>
      <c r="T448" s="4"/>
      <c r="U448" s="4"/>
      <c r="V448" s="4"/>
      <c r="W448" s="4"/>
    </row>
    <row r="449" spans="1:245" x14ac:dyDescent="0.2">
      <c r="A449" s="4">
        <v>50</v>
      </c>
      <c r="B449" s="4">
        <v>0</v>
      </c>
      <c r="C449" s="4">
        <v>0</v>
      </c>
      <c r="D449" s="4">
        <v>1</v>
      </c>
      <c r="E449" s="4">
        <v>209</v>
      </c>
      <c r="F449" s="4">
        <f>ROUND(Source!W425,O449)</f>
        <v>0</v>
      </c>
      <c r="G449" s="4" t="s">
        <v>93</v>
      </c>
      <c r="H449" s="4" t="s">
        <v>94</v>
      </c>
      <c r="I449" s="4"/>
      <c r="J449" s="4"/>
      <c r="K449" s="4">
        <v>209</v>
      </c>
      <c r="L449" s="4">
        <v>23</v>
      </c>
      <c r="M449" s="4">
        <v>3</v>
      </c>
      <c r="N449" s="4" t="s">
        <v>3</v>
      </c>
      <c r="O449" s="4">
        <v>2</v>
      </c>
      <c r="P449" s="4"/>
      <c r="Q449" s="4"/>
      <c r="R449" s="4"/>
      <c r="S449" s="4"/>
      <c r="T449" s="4"/>
      <c r="U449" s="4"/>
      <c r="V449" s="4"/>
      <c r="W449" s="4"/>
    </row>
    <row r="450" spans="1:245" x14ac:dyDescent="0.2">
      <c r="A450" s="4">
        <v>50</v>
      </c>
      <c r="B450" s="4">
        <v>0</v>
      </c>
      <c r="C450" s="4">
        <v>0</v>
      </c>
      <c r="D450" s="4">
        <v>1</v>
      </c>
      <c r="E450" s="4">
        <v>210</v>
      </c>
      <c r="F450" s="4">
        <f>ROUND(Source!X425,O450)</f>
        <v>1097824.3600000001</v>
      </c>
      <c r="G450" s="4" t="s">
        <v>95</v>
      </c>
      <c r="H450" s="4" t="s">
        <v>96</v>
      </c>
      <c r="I450" s="4"/>
      <c r="J450" s="4"/>
      <c r="K450" s="4">
        <v>210</v>
      </c>
      <c r="L450" s="4">
        <v>24</v>
      </c>
      <c r="M450" s="4">
        <v>3</v>
      </c>
      <c r="N450" s="4" t="s">
        <v>3</v>
      </c>
      <c r="O450" s="4">
        <v>2</v>
      </c>
      <c r="P450" s="4"/>
      <c r="Q450" s="4"/>
      <c r="R450" s="4"/>
      <c r="S450" s="4"/>
      <c r="T450" s="4"/>
      <c r="U450" s="4"/>
      <c r="V450" s="4"/>
      <c r="W450" s="4"/>
    </row>
    <row r="451" spans="1:245" x14ac:dyDescent="0.2">
      <c r="A451" s="4">
        <v>50</v>
      </c>
      <c r="B451" s="4">
        <v>0</v>
      </c>
      <c r="C451" s="4">
        <v>0</v>
      </c>
      <c r="D451" s="4">
        <v>1</v>
      </c>
      <c r="E451" s="4">
        <v>211</v>
      </c>
      <c r="F451" s="4">
        <f>ROUND(Source!Y425,O451)</f>
        <v>590556.63</v>
      </c>
      <c r="G451" s="4" t="s">
        <v>97</v>
      </c>
      <c r="H451" s="4" t="s">
        <v>98</v>
      </c>
      <c r="I451" s="4"/>
      <c r="J451" s="4"/>
      <c r="K451" s="4">
        <v>211</v>
      </c>
      <c r="L451" s="4">
        <v>25</v>
      </c>
      <c r="M451" s="4">
        <v>3</v>
      </c>
      <c r="N451" s="4" t="s">
        <v>3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45" x14ac:dyDescent="0.2">
      <c r="A452" s="4">
        <v>50</v>
      </c>
      <c r="B452" s="4">
        <v>0</v>
      </c>
      <c r="C452" s="4">
        <v>0</v>
      </c>
      <c r="D452" s="4">
        <v>1</v>
      </c>
      <c r="E452" s="4">
        <v>224</v>
      </c>
      <c r="F452" s="4">
        <f>ROUND(Source!AR425,O452)</f>
        <v>6034496.7300000004</v>
      </c>
      <c r="G452" s="4" t="s">
        <v>99</v>
      </c>
      <c r="H452" s="4" t="s">
        <v>100</v>
      </c>
      <c r="I452" s="4"/>
      <c r="J452" s="4"/>
      <c r="K452" s="4">
        <v>224</v>
      </c>
      <c r="L452" s="4">
        <v>26</v>
      </c>
      <c r="M452" s="4">
        <v>3</v>
      </c>
      <c r="N452" s="4" t="s">
        <v>3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4" spans="1:245" x14ac:dyDescent="0.2">
      <c r="A454" s="1">
        <v>4</v>
      </c>
      <c r="B454" s="1">
        <v>1</v>
      </c>
      <c r="C454" s="1"/>
      <c r="D454" s="1">
        <f>ROW(A640)</f>
        <v>640</v>
      </c>
      <c r="E454" s="1"/>
      <c r="F454" s="1" t="s">
        <v>13</v>
      </c>
      <c r="G454" s="1" t="s">
        <v>730</v>
      </c>
      <c r="H454" s="1" t="s">
        <v>3</v>
      </c>
      <c r="I454" s="1">
        <v>0</v>
      </c>
      <c r="J454" s="1"/>
      <c r="K454" s="1">
        <v>0</v>
      </c>
      <c r="L454" s="1"/>
      <c r="M454" s="1"/>
      <c r="N454" s="1"/>
      <c r="O454" s="1"/>
      <c r="P454" s="1"/>
      <c r="Q454" s="1"/>
      <c r="R454" s="1"/>
      <c r="S454" s="1"/>
      <c r="T454" s="1"/>
      <c r="U454" s="1" t="s">
        <v>3</v>
      </c>
      <c r="V454" s="1">
        <v>0</v>
      </c>
      <c r="W454" s="1"/>
      <c r="X454" s="1"/>
      <c r="Y454" s="1"/>
      <c r="Z454" s="1"/>
      <c r="AA454" s="1"/>
      <c r="AB454" s="1" t="s">
        <v>3</v>
      </c>
      <c r="AC454" s="1" t="s">
        <v>3</v>
      </c>
      <c r="AD454" s="1" t="s">
        <v>3</v>
      </c>
      <c r="AE454" s="1" t="s">
        <v>3</v>
      </c>
      <c r="AF454" s="1" t="s">
        <v>3</v>
      </c>
      <c r="AG454" s="1" t="s">
        <v>3</v>
      </c>
      <c r="AH454" s="1"/>
      <c r="AI454" s="1"/>
      <c r="AJ454" s="1"/>
      <c r="AK454" s="1"/>
      <c r="AL454" s="1"/>
      <c r="AM454" s="1"/>
      <c r="AN454" s="1"/>
      <c r="AO454" s="1"/>
      <c r="AP454" s="1" t="s">
        <v>3</v>
      </c>
      <c r="AQ454" s="1" t="s">
        <v>3</v>
      </c>
      <c r="AR454" s="1" t="s">
        <v>3</v>
      </c>
      <c r="AS454" s="1"/>
      <c r="AT454" s="1"/>
      <c r="AU454" s="1"/>
      <c r="AV454" s="1"/>
      <c r="AW454" s="1"/>
      <c r="AX454" s="1"/>
      <c r="AY454" s="1"/>
      <c r="AZ454" s="1" t="s">
        <v>3</v>
      </c>
      <c r="BA454" s="1"/>
      <c r="BB454" s="1" t="s">
        <v>3</v>
      </c>
      <c r="BC454" s="1" t="s">
        <v>3</v>
      </c>
      <c r="BD454" s="1" t="s">
        <v>11</v>
      </c>
      <c r="BE454" s="1" t="s">
        <v>11</v>
      </c>
      <c r="BF454" s="1" t="s">
        <v>12</v>
      </c>
      <c r="BG454" s="1" t="s">
        <v>3</v>
      </c>
      <c r="BH454" s="1" t="s">
        <v>12</v>
      </c>
      <c r="BI454" s="1" t="s">
        <v>11</v>
      </c>
      <c r="BJ454" s="1" t="s">
        <v>3</v>
      </c>
      <c r="BK454" s="1" t="s">
        <v>3</v>
      </c>
      <c r="BL454" s="1" t="s">
        <v>3</v>
      </c>
      <c r="BM454" s="1" t="s">
        <v>3</v>
      </c>
      <c r="BN454" s="1" t="s">
        <v>11</v>
      </c>
      <c r="BO454" s="1" t="s">
        <v>3</v>
      </c>
      <c r="BP454" s="1" t="s">
        <v>3</v>
      </c>
      <c r="BQ454" s="1"/>
      <c r="BR454" s="1"/>
      <c r="BS454" s="1"/>
      <c r="BT454" s="1"/>
      <c r="BU454" s="1"/>
      <c r="BV454" s="1"/>
      <c r="BW454" s="1"/>
      <c r="BX454" s="1">
        <v>0</v>
      </c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>
        <v>0</v>
      </c>
    </row>
    <row r="456" spans="1:245" x14ac:dyDescent="0.2">
      <c r="A456" s="2">
        <v>52</v>
      </c>
      <c r="B456" s="2">
        <f t="shared" ref="B456:G456" si="525">B640</f>
        <v>1</v>
      </c>
      <c r="C456" s="2">
        <f t="shared" si="525"/>
        <v>4</v>
      </c>
      <c r="D456" s="2">
        <f t="shared" si="525"/>
        <v>454</v>
      </c>
      <c r="E456" s="2">
        <f t="shared" si="525"/>
        <v>0</v>
      </c>
      <c r="F456" s="2" t="str">
        <f t="shared" si="525"/>
        <v>Новый раздел</v>
      </c>
      <c r="G456" s="2" t="str">
        <f t="shared" si="525"/>
        <v>Отмостка</v>
      </c>
      <c r="H456" s="2"/>
      <c r="I456" s="2"/>
      <c r="J456" s="2"/>
      <c r="K456" s="2"/>
      <c r="L456" s="2"/>
      <c r="M456" s="2"/>
      <c r="N456" s="2"/>
      <c r="O456" s="2">
        <f t="shared" ref="O456:AT456" si="526">O640</f>
        <v>2648998.12</v>
      </c>
      <c r="P456" s="2">
        <f t="shared" si="526"/>
        <v>2037157.79</v>
      </c>
      <c r="Q456" s="2">
        <f t="shared" si="526"/>
        <v>103603.93</v>
      </c>
      <c r="R456" s="2">
        <f t="shared" si="526"/>
        <v>1476.32</v>
      </c>
      <c r="S456" s="2">
        <f t="shared" si="526"/>
        <v>508236.4</v>
      </c>
      <c r="T456" s="2">
        <f t="shared" si="526"/>
        <v>0</v>
      </c>
      <c r="U456" s="2">
        <f t="shared" si="526"/>
        <v>2410.6287176999999</v>
      </c>
      <c r="V456" s="2">
        <f t="shared" si="526"/>
        <v>0</v>
      </c>
      <c r="W456" s="2">
        <f t="shared" si="526"/>
        <v>0</v>
      </c>
      <c r="X456" s="2">
        <f t="shared" si="526"/>
        <v>486117.64</v>
      </c>
      <c r="Y456" s="2">
        <f t="shared" si="526"/>
        <v>223858.12</v>
      </c>
      <c r="Z456" s="2">
        <f t="shared" si="526"/>
        <v>0</v>
      </c>
      <c r="AA456" s="2">
        <f t="shared" si="526"/>
        <v>0</v>
      </c>
      <c r="AB456" s="2">
        <f t="shared" si="526"/>
        <v>0</v>
      </c>
      <c r="AC456" s="2">
        <f t="shared" si="526"/>
        <v>0</v>
      </c>
      <c r="AD456" s="2">
        <f t="shared" si="526"/>
        <v>0</v>
      </c>
      <c r="AE456" s="2">
        <f t="shared" si="526"/>
        <v>0</v>
      </c>
      <c r="AF456" s="2">
        <f t="shared" si="526"/>
        <v>0</v>
      </c>
      <c r="AG456" s="2">
        <f t="shared" si="526"/>
        <v>0</v>
      </c>
      <c r="AH456" s="2">
        <f t="shared" si="526"/>
        <v>0</v>
      </c>
      <c r="AI456" s="2">
        <f t="shared" si="526"/>
        <v>0</v>
      </c>
      <c r="AJ456" s="2">
        <f t="shared" si="526"/>
        <v>0</v>
      </c>
      <c r="AK456" s="2">
        <f t="shared" si="526"/>
        <v>0</v>
      </c>
      <c r="AL456" s="2">
        <f t="shared" si="526"/>
        <v>0</v>
      </c>
      <c r="AM456" s="2">
        <f t="shared" si="526"/>
        <v>0</v>
      </c>
      <c r="AN456" s="2">
        <f t="shared" si="526"/>
        <v>0</v>
      </c>
      <c r="AO456" s="2">
        <f t="shared" si="526"/>
        <v>0</v>
      </c>
      <c r="AP456" s="2">
        <f t="shared" si="526"/>
        <v>0</v>
      </c>
      <c r="AQ456" s="2">
        <f t="shared" si="526"/>
        <v>0</v>
      </c>
      <c r="AR456" s="2">
        <f t="shared" si="526"/>
        <v>3361439.35</v>
      </c>
      <c r="AS456" s="2">
        <f t="shared" si="526"/>
        <v>3324258.46</v>
      </c>
      <c r="AT456" s="2">
        <f t="shared" si="526"/>
        <v>0</v>
      </c>
      <c r="AU456" s="2">
        <f t="shared" ref="AU456:BZ456" si="527">AU640</f>
        <v>37180.89</v>
      </c>
      <c r="AV456" s="2">
        <f t="shared" si="527"/>
        <v>2037157.79</v>
      </c>
      <c r="AW456" s="2">
        <f t="shared" si="527"/>
        <v>2037157.79</v>
      </c>
      <c r="AX456" s="2">
        <f t="shared" si="527"/>
        <v>0</v>
      </c>
      <c r="AY456" s="2">
        <f t="shared" si="527"/>
        <v>2037157.79</v>
      </c>
      <c r="AZ456" s="2">
        <f t="shared" si="527"/>
        <v>0</v>
      </c>
      <c r="BA456" s="2">
        <f t="shared" si="527"/>
        <v>0</v>
      </c>
      <c r="BB456" s="2">
        <f t="shared" si="527"/>
        <v>0</v>
      </c>
      <c r="BC456" s="2">
        <f t="shared" si="527"/>
        <v>0</v>
      </c>
      <c r="BD456" s="2">
        <f t="shared" si="527"/>
        <v>0</v>
      </c>
      <c r="BE456" s="2">
        <f t="shared" si="527"/>
        <v>0</v>
      </c>
      <c r="BF456" s="2">
        <f t="shared" si="527"/>
        <v>0</v>
      </c>
      <c r="BG456" s="2">
        <f t="shared" si="527"/>
        <v>0</v>
      </c>
      <c r="BH456" s="2">
        <f t="shared" si="527"/>
        <v>0</v>
      </c>
      <c r="BI456" s="2">
        <f t="shared" si="527"/>
        <v>0</v>
      </c>
      <c r="BJ456" s="2">
        <f t="shared" si="527"/>
        <v>0</v>
      </c>
      <c r="BK456" s="2">
        <f t="shared" si="527"/>
        <v>0</v>
      </c>
      <c r="BL456" s="2">
        <f t="shared" si="527"/>
        <v>0</v>
      </c>
      <c r="BM456" s="2">
        <f t="shared" si="527"/>
        <v>0</v>
      </c>
      <c r="BN456" s="2">
        <f t="shared" si="527"/>
        <v>0</v>
      </c>
      <c r="BO456" s="2">
        <f t="shared" si="527"/>
        <v>0</v>
      </c>
      <c r="BP456" s="2">
        <f t="shared" si="527"/>
        <v>0</v>
      </c>
      <c r="BQ456" s="2">
        <f t="shared" si="527"/>
        <v>0</v>
      </c>
      <c r="BR456" s="2">
        <f t="shared" si="527"/>
        <v>0</v>
      </c>
      <c r="BS456" s="2">
        <f t="shared" si="527"/>
        <v>0</v>
      </c>
      <c r="BT456" s="2">
        <f t="shared" si="527"/>
        <v>0</v>
      </c>
      <c r="BU456" s="2">
        <f t="shared" si="527"/>
        <v>0</v>
      </c>
      <c r="BV456" s="2">
        <f t="shared" si="527"/>
        <v>0</v>
      </c>
      <c r="BW456" s="2">
        <f t="shared" si="527"/>
        <v>0</v>
      </c>
      <c r="BX456" s="2">
        <f t="shared" si="527"/>
        <v>0</v>
      </c>
      <c r="BY456" s="2">
        <f t="shared" si="527"/>
        <v>0</v>
      </c>
      <c r="BZ456" s="2">
        <f t="shared" si="527"/>
        <v>0</v>
      </c>
      <c r="CA456" s="2">
        <f t="shared" ref="CA456:DF456" si="528">CA640</f>
        <v>0</v>
      </c>
      <c r="CB456" s="2">
        <f t="shared" si="528"/>
        <v>0</v>
      </c>
      <c r="CC456" s="2">
        <f t="shared" si="528"/>
        <v>0</v>
      </c>
      <c r="CD456" s="2">
        <f t="shared" si="528"/>
        <v>0</v>
      </c>
      <c r="CE456" s="2">
        <f t="shared" si="528"/>
        <v>0</v>
      </c>
      <c r="CF456" s="2">
        <f t="shared" si="528"/>
        <v>0</v>
      </c>
      <c r="CG456" s="2">
        <f t="shared" si="528"/>
        <v>0</v>
      </c>
      <c r="CH456" s="2">
        <f t="shared" si="528"/>
        <v>0</v>
      </c>
      <c r="CI456" s="2">
        <f t="shared" si="528"/>
        <v>0</v>
      </c>
      <c r="CJ456" s="2">
        <f t="shared" si="528"/>
        <v>0</v>
      </c>
      <c r="CK456" s="2">
        <f t="shared" si="528"/>
        <v>0</v>
      </c>
      <c r="CL456" s="2">
        <f t="shared" si="528"/>
        <v>0</v>
      </c>
      <c r="CM456" s="2">
        <f t="shared" si="528"/>
        <v>0</v>
      </c>
      <c r="CN456" s="2">
        <f t="shared" si="528"/>
        <v>0</v>
      </c>
      <c r="CO456" s="2">
        <f t="shared" si="528"/>
        <v>0</v>
      </c>
      <c r="CP456" s="2">
        <f t="shared" si="528"/>
        <v>0</v>
      </c>
      <c r="CQ456" s="2">
        <f t="shared" si="528"/>
        <v>0</v>
      </c>
      <c r="CR456" s="2">
        <f t="shared" si="528"/>
        <v>0</v>
      </c>
      <c r="CS456" s="2">
        <f t="shared" si="528"/>
        <v>0</v>
      </c>
      <c r="CT456" s="2">
        <f t="shared" si="528"/>
        <v>0</v>
      </c>
      <c r="CU456" s="2">
        <f t="shared" si="528"/>
        <v>0</v>
      </c>
      <c r="CV456" s="2">
        <f t="shared" si="528"/>
        <v>0</v>
      </c>
      <c r="CW456" s="2">
        <f t="shared" si="528"/>
        <v>0</v>
      </c>
      <c r="CX456" s="2">
        <f t="shared" si="528"/>
        <v>0</v>
      </c>
      <c r="CY456" s="2">
        <f t="shared" si="528"/>
        <v>0</v>
      </c>
      <c r="CZ456" s="2">
        <f t="shared" si="528"/>
        <v>0</v>
      </c>
      <c r="DA456" s="2">
        <f t="shared" si="528"/>
        <v>0</v>
      </c>
      <c r="DB456" s="2">
        <f t="shared" si="528"/>
        <v>0</v>
      </c>
      <c r="DC456" s="2">
        <f t="shared" si="528"/>
        <v>0</v>
      </c>
      <c r="DD456" s="2">
        <f t="shared" si="528"/>
        <v>0</v>
      </c>
      <c r="DE456" s="2">
        <f t="shared" si="528"/>
        <v>0</v>
      </c>
      <c r="DF456" s="2">
        <f t="shared" si="528"/>
        <v>0</v>
      </c>
      <c r="DG456" s="3">
        <f t="shared" ref="DG456:EL456" si="529">DG640</f>
        <v>0</v>
      </c>
      <c r="DH456" s="3">
        <f t="shared" si="529"/>
        <v>0</v>
      </c>
      <c r="DI456" s="3">
        <f t="shared" si="529"/>
        <v>0</v>
      </c>
      <c r="DJ456" s="3">
        <f t="shared" si="529"/>
        <v>0</v>
      </c>
      <c r="DK456" s="3">
        <f t="shared" si="529"/>
        <v>0</v>
      </c>
      <c r="DL456" s="3">
        <f t="shared" si="529"/>
        <v>0</v>
      </c>
      <c r="DM456" s="3">
        <f t="shared" si="529"/>
        <v>0</v>
      </c>
      <c r="DN456" s="3">
        <f t="shared" si="529"/>
        <v>0</v>
      </c>
      <c r="DO456" s="3">
        <f t="shared" si="529"/>
        <v>0</v>
      </c>
      <c r="DP456" s="3">
        <f t="shared" si="529"/>
        <v>0</v>
      </c>
      <c r="DQ456" s="3">
        <f t="shared" si="529"/>
        <v>0</v>
      </c>
      <c r="DR456" s="3">
        <f t="shared" si="529"/>
        <v>0</v>
      </c>
      <c r="DS456" s="3">
        <f t="shared" si="529"/>
        <v>0</v>
      </c>
      <c r="DT456" s="3">
        <f t="shared" si="529"/>
        <v>0</v>
      </c>
      <c r="DU456" s="3">
        <f t="shared" si="529"/>
        <v>0</v>
      </c>
      <c r="DV456" s="3">
        <f t="shared" si="529"/>
        <v>0</v>
      </c>
      <c r="DW456" s="3">
        <f t="shared" si="529"/>
        <v>0</v>
      </c>
      <c r="DX456" s="3">
        <f t="shared" si="529"/>
        <v>0</v>
      </c>
      <c r="DY456" s="3">
        <f t="shared" si="529"/>
        <v>0</v>
      </c>
      <c r="DZ456" s="3">
        <f t="shared" si="529"/>
        <v>0</v>
      </c>
      <c r="EA456" s="3">
        <f t="shared" si="529"/>
        <v>0</v>
      </c>
      <c r="EB456" s="3">
        <f t="shared" si="529"/>
        <v>0</v>
      </c>
      <c r="EC456" s="3">
        <f t="shared" si="529"/>
        <v>0</v>
      </c>
      <c r="ED456" s="3">
        <f t="shared" si="529"/>
        <v>0</v>
      </c>
      <c r="EE456" s="3">
        <f t="shared" si="529"/>
        <v>0</v>
      </c>
      <c r="EF456" s="3">
        <f t="shared" si="529"/>
        <v>0</v>
      </c>
      <c r="EG456" s="3">
        <f t="shared" si="529"/>
        <v>0</v>
      </c>
      <c r="EH456" s="3">
        <f t="shared" si="529"/>
        <v>0</v>
      </c>
      <c r="EI456" s="3">
        <f t="shared" si="529"/>
        <v>0</v>
      </c>
      <c r="EJ456" s="3">
        <f t="shared" si="529"/>
        <v>0</v>
      </c>
      <c r="EK456" s="3">
        <f t="shared" si="529"/>
        <v>0</v>
      </c>
      <c r="EL456" s="3">
        <f t="shared" si="529"/>
        <v>0</v>
      </c>
      <c r="EM456" s="3">
        <f t="shared" ref="EM456:FR456" si="530">EM640</f>
        <v>0</v>
      </c>
      <c r="EN456" s="3">
        <f t="shared" si="530"/>
        <v>0</v>
      </c>
      <c r="EO456" s="3">
        <f t="shared" si="530"/>
        <v>0</v>
      </c>
      <c r="EP456" s="3">
        <f t="shared" si="530"/>
        <v>0</v>
      </c>
      <c r="EQ456" s="3">
        <f t="shared" si="530"/>
        <v>0</v>
      </c>
      <c r="ER456" s="3">
        <f t="shared" si="530"/>
        <v>0</v>
      </c>
      <c r="ES456" s="3">
        <f t="shared" si="530"/>
        <v>0</v>
      </c>
      <c r="ET456" s="3">
        <f t="shared" si="530"/>
        <v>0</v>
      </c>
      <c r="EU456" s="3">
        <f t="shared" si="530"/>
        <v>0</v>
      </c>
      <c r="EV456" s="3">
        <f t="shared" si="530"/>
        <v>0</v>
      </c>
      <c r="EW456" s="3">
        <f t="shared" si="530"/>
        <v>0</v>
      </c>
      <c r="EX456" s="3">
        <f t="shared" si="530"/>
        <v>0</v>
      </c>
      <c r="EY456" s="3">
        <f t="shared" si="530"/>
        <v>0</v>
      </c>
      <c r="EZ456" s="3">
        <f t="shared" si="530"/>
        <v>0</v>
      </c>
      <c r="FA456" s="3">
        <f t="shared" si="530"/>
        <v>0</v>
      </c>
      <c r="FB456" s="3">
        <f t="shared" si="530"/>
        <v>0</v>
      </c>
      <c r="FC456" s="3">
        <f t="shared" si="530"/>
        <v>0</v>
      </c>
      <c r="FD456" s="3">
        <f t="shared" si="530"/>
        <v>0</v>
      </c>
      <c r="FE456" s="3">
        <f t="shared" si="530"/>
        <v>0</v>
      </c>
      <c r="FF456" s="3">
        <f t="shared" si="530"/>
        <v>0</v>
      </c>
      <c r="FG456" s="3">
        <f t="shared" si="530"/>
        <v>0</v>
      </c>
      <c r="FH456" s="3">
        <f t="shared" si="530"/>
        <v>0</v>
      </c>
      <c r="FI456" s="3">
        <f t="shared" si="530"/>
        <v>0</v>
      </c>
      <c r="FJ456" s="3">
        <f t="shared" si="530"/>
        <v>0</v>
      </c>
      <c r="FK456" s="3">
        <f t="shared" si="530"/>
        <v>0</v>
      </c>
      <c r="FL456" s="3">
        <f t="shared" si="530"/>
        <v>0</v>
      </c>
      <c r="FM456" s="3">
        <f t="shared" si="530"/>
        <v>0</v>
      </c>
      <c r="FN456" s="3">
        <f t="shared" si="530"/>
        <v>0</v>
      </c>
      <c r="FO456" s="3">
        <f t="shared" si="530"/>
        <v>0</v>
      </c>
      <c r="FP456" s="3">
        <f t="shared" si="530"/>
        <v>0</v>
      </c>
      <c r="FQ456" s="3">
        <f t="shared" si="530"/>
        <v>0</v>
      </c>
      <c r="FR456" s="3">
        <f t="shared" si="530"/>
        <v>0</v>
      </c>
      <c r="FS456" s="3">
        <f t="shared" ref="FS456:GX456" si="531">FS640</f>
        <v>0</v>
      </c>
      <c r="FT456" s="3">
        <f t="shared" si="531"/>
        <v>0</v>
      </c>
      <c r="FU456" s="3">
        <f t="shared" si="531"/>
        <v>0</v>
      </c>
      <c r="FV456" s="3">
        <f t="shared" si="531"/>
        <v>0</v>
      </c>
      <c r="FW456" s="3">
        <f t="shared" si="531"/>
        <v>0</v>
      </c>
      <c r="FX456" s="3">
        <f t="shared" si="531"/>
        <v>0</v>
      </c>
      <c r="FY456" s="3">
        <f t="shared" si="531"/>
        <v>0</v>
      </c>
      <c r="FZ456" s="3">
        <f t="shared" si="531"/>
        <v>0</v>
      </c>
      <c r="GA456" s="3">
        <f t="shared" si="531"/>
        <v>0</v>
      </c>
      <c r="GB456" s="3">
        <f t="shared" si="531"/>
        <v>0</v>
      </c>
      <c r="GC456" s="3">
        <f t="shared" si="531"/>
        <v>0</v>
      </c>
      <c r="GD456" s="3">
        <f t="shared" si="531"/>
        <v>0</v>
      </c>
      <c r="GE456" s="3">
        <f t="shared" si="531"/>
        <v>0</v>
      </c>
      <c r="GF456" s="3">
        <f t="shared" si="531"/>
        <v>0</v>
      </c>
      <c r="GG456" s="3">
        <f t="shared" si="531"/>
        <v>0</v>
      </c>
      <c r="GH456" s="3">
        <f t="shared" si="531"/>
        <v>0</v>
      </c>
      <c r="GI456" s="3">
        <f t="shared" si="531"/>
        <v>0</v>
      </c>
      <c r="GJ456" s="3">
        <f t="shared" si="531"/>
        <v>0</v>
      </c>
      <c r="GK456" s="3">
        <f t="shared" si="531"/>
        <v>0</v>
      </c>
      <c r="GL456" s="3">
        <f t="shared" si="531"/>
        <v>0</v>
      </c>
      <c r="GM456" s="3">
        <f t="shared" si="531"/>
        <v>0</v>
      </c>
      <c r="GN456" s="3">
        <f t="shared" si="531"/>
        <v>0</v>
      </c>
      <c r="GO456" s="3">
        <f t="shared" si="531"/>
        <v>0</v>
      </c>
      <c r="GP456" s="3">
        <f t="shared" si="531"/>
        <v>0</v>
      </c>
      <c r="GQ456" s="3">
        <f t="shared" si="531"/>
        <v>0</v>
      </c>
      <c r="GR456" s="3">
        <f t="shared" si="531"/>
        <v>0</v>
      </c>
      <c r="GS456" s="3">
        <f t="shared" si="531"/>
        <v>0</v>
      </c>
      <c r="GT456" s="3">
        <f t="shared" si="531"/>
        <v>0</v>
      </c>
      <c r="GU456" s="3">
        <f t="shared" si="531"/>
        <v>0</v>
      </c>
      <c r="GV456" s="3">
        <f t="shared" si="531"/>
        <v>0</v>
      </c>
      <c r="GW456" s="3">
        <f t="shared" si="531"/>
        <v>0</v>
      </c>
      <c r="GX456" s="3">
        <f t="shared" si="531"/>
        <v>0</v>
      </c>
    </row>
    <row r="458" spans="1:245" x14ac:dyDescent="0.2">
      <c r="A458" s="1">
        <v>5</v>
      </c>
      <c r="B458" s="1">
        <v>1</v>
      </c>
      <c r="C458" s="1"/>
      <c r="D458" s="1">
        <f>ROW(A495)</f>
        <v>495</v>
      </c>
      <c r="E458" s="1"/>
      <c r="F458" s="1" t="s">
        <v>15</v>
      </c>
      <c r="G458" s="1" t="s">
        <v>731</v>
      </c>
      <c r="H458" s="1" t="s">
        <v>3</v>
      </c>
      <c r="I458" s="1">
        <v>0</v>
      </c>
      <c r="J458" s="1"/>
      <c r="K458" s="1">
        <v>0</v>
      </c>
      <c r="L458" s="1"/>
      <c r="M458" s="1"/>
      <c r="N458" s="1"/>
      <c r="O458" s="1"/>
      <c r="P458" s="1"/>
      <c r="Q458" s="1"/>
      <c r="R458" s="1"/>
      <c r="S458" s="1"/>
      <c r="T458" s="1"/>
      <c r="U458" s="1" t="s">
        <v>3</v>
      </c>
      <c r="V458" s="1">
        <v>0</v>
      </c>
      <c r="W458" s="1"/>
      <c r="X458" s="1"/>
      <c r="Y458" s="1"/>
      <c r="Z458" s="1"/>
      <c r="AA458" s="1"/>
      <c r="AB458" s="1" t="s">
        <v>3</v>
      </c>
      <c r="AC458" s="1" t="s">
        <v>3</v>
      </c>
      <c r="AD458" s="1" t="s">
        <v>3</v>
      </c>
      <c r="AE458" s="1" t="s">
        <v>3</v>
      </c>
      <c r="AF458" s="1" t="s">
        <v>3</v>
      </c>
      <c r="AG458" s="1" t="s">
        <v>3</v>
      </c>
      <c r="AH458" s="1"/>
      <c r="AI458" s="1"/>
      <c r="AJ458" s="1"/>
      <c r="AK458" s="1"/>
      <c r="AL458" s="1"/>
      <c r="AM458" s="1"/>
      <c r="AN458" s="1"/>
      <c r="AO458" s="1"/>
      <c r="AP458" s="1" t="s">
        <v>3</v>
      </c>
      <c r="AQ458" s="1" t="s">
        <v>3</v>
      </c>
      <c r="AR458" s="1" t="s">
        <v>3</v>
      </c>
      <c r="AS458" s="1"/>
      <c r="AT458" s="1"/>
      <c r="AU458" s="1"/>
      <c r="AV458" s="1"/>
      <c r="AW458" s="1"/>
      <c r="AX458" s="1"/>
      <c r="AY458" s="1"/>
      <c r="AZ458" s="1" t="s">
        <v>3</v>
      </c>
      <c r="BA458" s="1"/>
      <c r="BB458" s="1" t="s">
        <v>3</v>
      </c>
      <c r="BC458" s="1" t="s">
        <v>3</v>
      </c>
      <c r="BD458" s="1" t="s">
        <v>11</v>
      </c>
      <c r="BE458" s="1" t="s">
        <v>11</v>
      </c>
      <c r="BF458" s="1" t="s">
        <v>12</v>
      </c>
      <c r="BG458" s="1" t="s">
        <v>3</v>
      </c>
      <c r="BH458" s="1" t="s">
        <v>12</v>
      </c>
      <c r="BI458" s="1" t="s">
        <v>11</v>
      </c>
      <c r="BJ458" s="1" t="s">
        <v>3</v>
      </c>
      <c r="BK458" s="1" t="s">
        <v>3</v>
      </c>
      <c r="BL458" s="1" t="s">
        <v>3</v>
      </c>
      <c r="BM458" s="1" t="s">
        <v>3</v>
      </c>
      <c r="BN458" s="1" t="s">
        <v>11</v>
      </c>
      <c r="BO458" s="1" t="s">
        <v>3</v>
      </c>
      <c r="BP458" s="1" t="s">
        <v>3</v>
      </c>
      <c r="BQ458" s="1"/>
      <c r="BR458" s="1"/>
      <c r="BS458" s="1"/>
      <c r="BT458" s="1"/>
      <c r="BU458" s="1"/>
      <c r="BV458" s="1"/>
      <c r="BW458" s="1"/>
      <c r="BX458" s="1">
        <v>0</v>
      </c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>
        <v>0</v>
      </c>
    </row>
    <row r="460" spans="1:245" x14ac:dyDescent="0.2">
      <c r="A460" s="2">
        <v>52</v>
      </c>
      <c r="B460" s="2">
        <f t="shared" ref="B460:G460" si="532">B495</f>
        <v>1</v>
      </c>
      <c r="C460" s="2">
        <f t="shared" si="532"/>
        <v>5</v>
      </c>
      <c r="D460" s="2">
        <f t="shared" si="532"/>
        <v>458</v>
      </c>
      <c r="E460" s="2">
        <f t="shared" si="532"/>
        <v>0</v>
      </c>
      <c r="F460" s="2" t="str">
        <f t="shared" si="532"/>
        <v>Новый подраздел</v>
      </c>
      <c r="G460" s="2" t="str">
        <f t="shared" si="532"/>
        <v>Устройство оконного проема 1800х1800мм в центре навесной ж.б панели наружной стены</v>
      </c>
      <c r="H460" s="2"/>
      <c r="I460" s="2"/>
      <c r="J460" s="2"/>
      <c r="K460" s="2"/>
      <c r="L460" s="2"/>
      <c r="M460" s="2"/>
      <c r="N460" s="2"/>
      <c r="O460" s="2">
        <f t="shared" ref="O460:AT460" si="533">O495</f>
        <v>76090.28</v>
      </c>
      <c r="P460" s="2">
        <f t="shared" si="533"/>
        <v>44023.63</v>
      </c>
      <c r="Q460" s="2">
        <f t="shared" si="533"/>
        <v>5774.16</v>
      </c>
      <c r="R460" s="2">
        <f t="shared" si="533"/>
        <v>7.61</v>
      </c>
      <c r="S460" s="2">
        <f t="shared" si="533"/>
        <v>26292.49</v>
      </c>
      <c r="T460" s="2">
        <f t="shared" si="533"/>
        <v>0</v>
      </c>
      <c r="U460" s="2">
        <f t="shared" si="533"/>
        <v>115.95438969999999</v>
      </c>
      <c r="V460" s="2">
        <f t="shared" si="533"/>
        <v>0</v>
      </c>
      <c r="W460" s="2">
        <f t="shared" si="533"/>
        <v>0</v>
      </c>
      <c r="X460" s="2">
        <f t="shared" si="533"/>
        <v>20943.64</v>
      </c>
      <c r="Y460" s="2">
        <f t="shared" si="533"/>
        <v>11568.71</v>
      </c>
      <c r="Z460" s="2">
        <f t="shared" si="533"/>
        <v>0</v>
      </c>
      <c r="AA460" s="2">
        <f t="shared" si="533"/>
        <v>0</v>
      </c>
      <c r="AB460" s="2">
        <f t="shared" si="533"/>
        <v>76090.28</v>
      </c>
      <c r="AC460" s="2">
        <f t="shared" si="533"/>
        <v>44023.63</v>
      </c>
      <c r="AD460" s="2">
        <f t="shared" si="533"/>
        <v>5774.16</v>
      </c>
      <c r="AE460" s="2">
        <f t="shared" si="533"/>
        <v>7.61</v>
      </c>
      <c r="AF460" s="2">
        <f t="shared" si="533"/>
        <v>26292.49</v>
      </c>
      <c r="AG460" s="2">
        <f t="shared" si="533"/>
        <v>0</v>
      </c>
      <c r="AH460" s="2">
        <f t="shared" si="533"/>
        <v>115.95438969999999</v>
      </c>
      <c r="AI460" s="2">
        <f t="shared" si="533"/>
        <v>0</v>
      </c>
      <c r="AJ460" s="2">
        <f t="shared" si="533"/>
        <v>0</v>
      </c>
      <c r="AK460" s="2">
        <f t="shared" si="533"/>
        <v>20943.64</v>
      </c>
      <c r="AL460" s="2">
        <f t="shared" si="533"/>
        <v>11568.71</v>
      </c>
      <c r="AM460" s="2">
        <f t="shared" si="533"/>
        <v>0</v>
      </c>
      <c r="AN460" s="2">
        <f t="shared" si="533"/>
        <v>0</v>
      </c>
      <c r="AO460" s="2">
        <f t="shared" si="533"/>
        <v>0</v>
      </c>
      <c r="AP460" s="2">
        <f t="shared" si="533"/>
        <v>0</v>
      </c>
      <c r="AQ460" s="2">
        <f t="shared" si="533"/>
        <v>0</v>
      </c>
      <c r="AR460" s="2">
        <f t="shared" si="533"/>
        <v>108615.34</v>
      </c>
      <c r="AS460" s="2">
        <f t="shared" si="533"/>
        <v>108615.34</v>
      </c>
      <c r="AT460" s="2">
        <f t="shared" si="533"/>
        <v>0</v>
      </c>
      <c r="AU460" s="2">
        <f t="shared" ref="AU460:BZ460" si="534">AU495</f>
        <v>0</v>
      </c>
      <c r="AV460" s="2">
        <f t="shared" si="534"/>
        <v>44023.63</v>
      </c>
      <c r="AW460" s="2">
        <f t="shared" si="534"/>
        <v>44023.63</v>
      </c>
      <c r="AX460" s="2">
        <f t="shared" si="534"/>
        <v>0</v>
      </c>
      <c r="AY460" s="2">
        <f t="shared" si="534"/>
        <v>44023.63</v>
      </c>
      <c r="AZ460" s="2">
        <f t="shared" si="534"/>
        <v>0</v>
      </c>
      <c r="BA460" s="2">
        <f t="shared" si="534"/>
        <v>0</v>
      </c>
      <c r="BB460" s="2">
        <f t="shared" si="534"/>
        <v>0</v>
      </c>
      <c r="BC460" s="2">
        <f t="shared" si="534"/>
        <v>0</v>
      </c>
      <c r="BD460" s="2">
        <f t="shared" si="534"/>
        <v>0</v>
      </c>
      <c r="BE460" s="2">
        <f t="shared" si="534"/>
        <v>0</v>
      </c>
      <c r="BF460" s="2">
        <f t="shared" si="534"/>
        <v>0</v>
      </c>
      <c r="BG460" s="2">
        <f t="shared" si="534"/>
        <v>0</v>
      </c>
      <c r="BH460" s="2">
        <f t="shared" si="534"/>
        <v>0</v>
      </c>
      <c r="BI460" s="2">
        <f t="shared" si="534"/>
        <v>0</v>
      </c>
      <c r="BJ460" s="2">
        <f t="shared" si="534"/>
        <v>0</v>
      </c>
      <c r="BK460" s="2">
        <f t="shared" si="534"/>
        <v>0</v>
      </c>
      <c r="BL460" s="2">
        <f t="shared" si="534"/>
        <v>0</v>
      </c>
      <c r="BM460" s="2">
        <f t="shared" si="534"/>
        <v>0</v>
      </c>
      <c r="BN460" s="2">
        <f t="shared" si="534"/>
        <v>0</v>
      </c>
      <c r="BO460" s="2">
        <f t="shared" si="534"/>
        <v>0</v>
      </c>
      <c r="BP460" s="2">
        <f t="shared" si="534"/>
        <v>0</v>
      </c>
      <c r="BQ460" s="2">
        <f t="shared" si="534"/>
        <v>0</v>
      </c>
      <c r="BR460" s="2">
        <f t="shared" si="534"/>
        <v>0</v>
      </c>
      <c r="BS460" s="2">
        <f t="shared" si="534"/>
        <v>0</v>
      </c>
      <c r="BT460" s="2">
        <f t="shared" si="534"/>
        <v>0</v>
      </c>
      <c r="BU460" s="2">
        <f t="shared" si="534"/>
        <v>0</v>
      </c>
      <c r="BV460" s="2">
        <f t="shared" si="534"/>
        <v>0</v>
      </c>
      <c r="BW460" s="2">
        <f t="shared" si="534"/>
        <v>0</v>
      </c>
      <c r="BX460" s="2">
        <f t="shared" si="534"/>
        <v>0</v>
      </c>
      <c r="BY460" s="2">
        <f t="shared" si="534"/>
        <v>0</v>
      </c>
      <c r="BZ460" s="2">
        <f t="shared" si="534"/>
        <v>0</v>
      </c>
      <c r="CA460" s="2">
        <f t="shared" ref="CA460:DF460" si="535">CA495</f>
        <v>108615.34</v>
      </c>
      <c r="CB460" s="2">
        <f t="shared" si="535"/>
        <v>108615.34</v>
      </c>
      <c r="CC460" s="2">
        <f t="shared" si="535"/>
        <v>0</v>
      </c>
      <c r="CD460" s="2">
        <f t="shared" si="535"/>
        <v>0</v>
      </c>
      <c r="CE460" s="2">
        <f t="shared" si="535"/>
        <v>44023.63</v>
      </c>
      <c r="CF460" s="2">
        <f t="shared" si="535"/>
        <v>44023.63</v>
      </c>
      <c r="CG460" s="2">
        <f t="shared" si="535"/>
        <v>0</v>
      </c>
      <c r="CH460" s="2">
        <f t="shared" si="535"/>
        <v>44023.63</v>
      </c>
      <c r="CI460" s="2">
        <f t="shared" si="535"/>
        <v>0</v>
      </c>
      <c r="CJ460" s="2">
        <f t="shared" si="535"/>
        <v>0</v>
      </c>
      <c r="CK460" s="2">
        <f t="shared" si="535"/>
        <v>0</v>
      </c>
      <c r="CL460" s="2">
        <f t="shared" si="535"/>
        <v>0</v>
      </c>
      <c r="CM460" s="2">
        <f t="shared" si="535"/>
        <v>0</v>
      </c>
      <c r="CN460" s="2">
        <f t="shared" si="535"/>
        <v>0</v>
      </c>
      <c r="CO460" s="2">
        <f t="shared" si="535"/>
        <v>0</v>
      </c>
      <c r="CP460" s="2">
        <f t="shared" si="535"/>
        <v>0</v>
      </c>
      <c r="CQ460" s="2">
        <f t="shared" si="535"/>
        <v>0</v>
      </c>
      <c r="CR460" s="2">
        <f t="shared" si="535"/>
        <v>0</v>
      </c>
      <c r="CS460" s="2">
        <f t="shared" si="535"/>
        <v>0</v>
      </c>
      <c r="CT460" s="2">
        <f t="shared" si="535"/>
        <v>0</v>
      </c>
      <c r="CU460" s="2">
        <f t="shared" si="535"/>
        <v>0</v>
      </c>
      <c r="CV460" s="2">
        <f t="shared" si="535"/>
        <v>0</v>
      </c>
      <c r="CW460" s="2">
        <f t="shared" si="535"/>
        <v>0</v>
      </c>
      <c r="CX460" s="2">
        <f t="shared" si="535"/>
        <v>0</v>
      </c>
      <c r="CY460" s="2">
        <f t="shared" si="535"/>
        <v>0</v>
      </c>
      <c r="CZ460" s="2">
        <f t="shared" si="535"/>
        <v>0</v>
      </c>
      <c r="DA460" s="2">
        <f t="shared" si="535"/>
        <v>0</v>
      </c>
      <c r="DB460" s="2">
        <f t="shared" si="535"/>
        <v>0</v>
      </c>
      <c r="DC460" s="2">
        <f t="shared" si="535"/>
        <v>0</v>
      </c>
      <c r="DD460" s="2">
        <f t="shared" si="535"/>
        <v>0</v>
      </c>
      <c r="DE460" s="2">
        <f t="shared" si="535"/>
        <v>0</v>
      </c>
      <c r="DF460" s="2">
        <f t="shared" si="535"/>
        <v>0</v>
      </c>
      <c r="DG460" s="3">
        <f t="shared" ref="DG460:EL460" si="536">DG495</f>
        <v>0</v>
      </c>
      <c r="DH460" s="3">
        <f t="shared" si="536"/>
        <v>0</v>
      </c>
      <c r="DI460" s="3">
        <f t="shared" si="536"/>
        <v>0</v>
      </c>
      <c r="DJ460" s="3">
        <f t="shared" si="536"/>
        <v>0</v>
      </c>
      <c r="DK460" s="3">
        <f t="shared" si="536"/>
        <v>0</v>
      </c>
      <c r="DL460" s="3">
        <f t="shared" si="536"/>
        <v>0</v>
      </c>
      <c r="DM460" s="3">
        <f t="shared" si="536"/>
        <v>0</v>
      </c>
      <c r="DN460" s="3">
        <f t="shared" si="536"/>
        <v>0</v>
      </c>
      <c r="DO460" s="3">
        <f t="shared" si="536"/>
        <v>0</v>
      </c>
      <c r="DP460" s="3">
        <f t="shared" si="536"/>
        <v>0</v>
      </c>
      <c r="DQ460" s="3">
        <f t="shared" si="536"/>
        <v>0</v>
      </c>
      <c r="DR460" s="3">
        <f t="shared" si="536"/>
        <v>0</v>
      </c>
      <c r="DS460" s="3">
        <f t="shared" si="536"/>
        <v>0</v>
      </c>
      <c r="DT460" s="3">
        <f t="shared" si="536"/>
        <v>0</v>
      </c>
      <c r="DU460" s="3">
        <f t="shared" si="536"/>
        <v>0</v>
      </c>
      <c r="DV460" s="3">
        <f t="shared" si="536"/>
        <v>0</v>
      </c>
      <c r="DW460" s="3">
        <f t="shared" si="536"/>
        <v>0</v>
      </c>
      <c r="DX460" s="3">
        <f t="shared" si="536"/>
        <v>0</v>
      </c>
      <c r="DY460" s="3">
        <f t="shared" si="536"/>
        <v>0</v>
      </c>
      <c r="DZ460" s="3">
        <f t="shared" si="536"/>
        <v>0</v>
      </c>
      <c r="EA460" s="3">
        <f t="shared" si="536"/>
        <v>0</v>
      </c>
      <c r="EB460" s="3">
        <f t="shared" si="536"/>
        <v>0</v>
      </c>
      <c r="EC460" s="3">
        <f t="shared" si="536"/>
        <v>0</v>
      </c>
      <c r="ED460" s="3">
        <f t="shared" si="536"/>
        <v>0</v>
      </c>
      <c r="EE460" s="3">
        <f t="shared" si="536"/>
        <v>0</v>
      </c>
      <c r="EF460" s="3">
        <f t="shared" si="536"/>
        <v>0</v>
      </c>
      <c r="EG460" s="3">
        <f t="shared" si="536"/>
        <v>0</v>
      </c>
      <c r="EH460" s="3">
        <f t="shared" si="536"/>
        <v>0</v>
      </c>
      <c r="EI460" s="3">
        <f t="shared" si="536"/>
        <v>0</v>
      </c>
      <c r="EJ460" s="3">
        <f t="shared" si="536"/>
        <v>0</v>
      </c>
      <c r="EK460" s="3">
        <f t="shared" si="536"/>
        <v>0</v>
      </c>
      <c r="EL460" s="3">
        <f t="shared" si="536"/>
        <v>0</v>
      </c>
      <c r="EM460" s="3">
        <f t="shared" ref="EM460:FR460" si="537">EM495</f>
        <v>0</v>
      </c>
      <c r="EN460" s="3">
        <f t="shared" si="537"/>
        <v>0</v>
      </c>
      <c r="EO460" s="3">
        <f t="shared" si="537"/>
        <v>0</v>
      </c>
      <c r="EP460" s="3">
        <f t="shared" si="537"/>
        <v>0</v>
      </c>
      <c r="EQ460" s="3">
        <f t="shared" si="537"/>
        <v>0</v>
      </c>
      <c r="ER460" s="3">
        <f t="shared" si="537"/>
        <v>0</v>
      </c>
      <c r="ES460" s="3">
        <f t="shared" si="537"/>
        <v>0</v>
      </c>
      <c r="ET460" s="3">
        <f t="shared" si="537"/>
        <v>0</v>
      </c>
      <c r="EU460" s="3">
        <f t="shared" si="537"/>
        <v>0</v>
      </c>
      <c r="EV460" s="3">
        <f t="shared" si="537"/>
        <v>0</v>
      </c>
      <c r="EW460" s="3">
        <f t="shared" si="537"/>
        <v>0</v>
      </c>
      <c r="EX460" s="3">
        <f t="shared" si="537"/>
        <v>0</v>
      </c>
      <c r="EY460" s="3">
        <f t="shared" si="537"/>
        <v>0</v>
      </c>
      <c r="EZ460" s="3">
        <f t="shared" si="537"/>
        <v>0</v>
      </c>
      <c r="FA460" s="3">
        <f t="shared" si="537"/>
        <v>0</v>
      </c>
      <c r="FB460" s="3">
        <f t="shared" si="537"/>
        <v>0</v>
      </c>
      <c r="FC460" s="3">
        <f t="shared" si="537"/>
        <v>0</v>
      </c>
      <c r="FD460" s="3">
        <f t="shared" si="537"/>
        <v>0</v>
      </c>
      <c r="FE460" s="3">
        <f t="shared" si="537"/>
        <v>0</v>
      </c>
      <c r="FF460" s="3">
        <f t="shared" si="537"/>
        <v>0</v>
      </c>
      <c r="FG460" s="3">
        <f t="shared" si="537"/>
        <v>0</v>
      </c>
      <c r="FH460" s="3">
        <f t="shared" si="537"/>
        <v>0</v>
      </c>
      <c r="FI460" s="3">
        <f t="shared" si="537"/>
        <v>0</v>
      </c>
      <c r="FJ460" s="3">
        <f t="shared" si="537"/>
        <v>0</v>
      </c>
      <c r="FK460" s="3">
        <f t="shared" si="537"/>
        <v>0</v>
      </c>
      <c r="FL460" s="3">
        <f t="shared" si="537"/>
        <v>0</v>
      </c>
      <c r="FM460" s="3">
        <f t="shared" si="537"/>
        <v>0</v>
      </c>
      <c r="FN460" s="3">
        <f t="shared" si="537"/>
        <v>0</v>
      </c>
      <c r="FO460" s="3">
        <f t="shared" si="537"/>
        <v>0</v>
      </c>
      <c r="FP460" s="3">
        <f t="shared" si="537"/>
        <v>0</v>
      </c>
      <c r="FQ460" s="3">
        <f t="shared" si="537"/>
        <v>0</v>
      </c>
      <c r="FR460" s="3">
        <f t="shared" si="537"/>
        <v>0</v>
      </c>
      <c r="FS460" s="3">
        <f t="shared" ref="FS460:GX460" si="538">FS495</f>
        <v>0</v>
      </c>
      <c r="FT460" s="3">
        <f t="shared" si="538"/>
        <v>0</v>
      </c>
      <c r="FU460" s="3">
        <f t="shared" si="538"/>
        <v>0</v>
      </c>
      <c r="FV460" s="3">
        <f t="shared" si="538"/>
        <v>0</v>
      </c>
      <c r="FW460" s="3">
        <f t="shared" si="538"/>
        <v>0</v>
      </c>
      <c r="FX460" s="3">
        <f t="shared" si="538"/>
        <v>0</v>
      </c>
      <c r="FY460" s="3">
        <f t="shared" si="538"/>
        <v>0</v>
      </c>
      <c r="FZ460" s="3">
        <f t="shared" si="538"/>
        <v>0</v>
      </c>
      <c r="GA460" s="3">
        <f t="shared" si="538"/>
        <v>0</v>
      </c>
      <c r="GB460" s="3">
        <f t="shared" si="538"/>
        <v>0</v>
      </c>
      <c r="GC460" s="3">
        <f t="shared" si="538"/>
        <v>0</v>
      </c>
      <c r="GD460" s="3">
        <f t="shared" si="538"/>
        <v>0</v>
      </c>
      <c r="GE460" s="3">
        <f t="shared" si="538"/>
        <v>0</v>
      </c>
      <c r="GF460" s="3">
        <f t="shared" si="538"/>
        <v>0</v>
      </c>
      <c r="GG460" s="3">
        <f t="shared" si="538"/>
        <v>0</v>
      </c>
      <c r="GH460" s="3">
        <f t="shared" si="538"/>
        <v>0</v>
      </c>
      <c r="GI460" s="3">
        <f t="shared" si="538"/>
        <v>0</v>
      </c>
      <c r="GJ460" s="3">
        <f t="shared" si="538"/>
        <v>0</v>
      </c>
      <c r="GK460" s="3">
        <f t="shared" si="538"/>
        <v>0</v>
      </c>
      <c r="GL460" s="3">
        <f t="shared" si="538"/>
        <v>0</v>
      </c>
      <c r="GM460" s="3">
        <f t="shared" si="538"/>
        <v>0</v>
      </c>
      <c r="GN460" s="3">
        <f t="shared" si="538"/>
        <v>0</v>
      </c>
      <c r="GO460" s="3">
        <f t="shared" si="538"/>
        <v>0</v>
      </c>
      <c r="GP460" s="3">
        <f t="shared" si="538"/>
        <v>0</v>
      </c>
      <c r="GQ460" s="3">
        <f t="shared" si="538"/>
        <v>0</v>
      </c>
      <c r="GR460" s="3">
        <f t="shared" si="538"/>
        <v>0</v>
      </c>
      <c r="GS460" s="3">
        <f t="shared" si="538"/>
        <v>0</v>
      </c>
      <c r="GT460" s="3">
        <f t="shared" si="538"/>
        <v>0</v>
      </c>
      <c r="GU460" s="3">
        <f t="shared" si="538"/>
        <v>0</v>
      </c>
      <c r="GV460" s="3">
        <f t="shared" si="538"/>
        <v>0</v>
      </c>
      <c r="GW460" s="3">
        <f t="shared" si="538"/>
        <v>0</v>
      </c>
      <c r="GX460" s="3">
        <f t="shared" si="538"/>
        <v>0</v>
      </c>
    </row>
    <row r="462" spans="1:245" x14ac:dyDescent="0.2">
      <c r="A462">
        <v>17</v>
      </c>
      <c r="B462">
        <v>1</v>
      </c>
      <c r="E462" t="s">
        <v>732</v>
      </c>
      <c r="F462" t="s">
        <v>733</v>
      </c>
      <c r="G462" t="s">
        <v>734</v>
      </c>
      <c r="H462" t="s">
        <v>735</v>
      </c>
      <c r="I462">
        <v>14.4</v>
      </c>
      <c r="J462">
        <v>0</v>
      </c>
      <c r="O462">
        <f t="shared" ref="O462:O493" si="539">ROUND(CP462,2)</f>
        <v>41049.360000000001</v>
      </c>
      <c r="P462">
        <f t="shared" ref="P462:P493" si="540">ROUND(CQ462*I462,2)</f>
        <v>15357.92</v>
      </c>
      <c r="Q462">
        <f t="shared" ref="Q462:Q493" si="541">ROUND(CR462*I462,2)</f>
        <v>5633.4</v>
      </c>
      <c r="R462">
        <f t="shared" ref="R462:R493" si="542">ROUND(CS462*I462,2)</f>
        <v>4.46</v>
      </c>
      <c r="S462">
        <f t="shared" ref="S462:S493" si="543">ROUND(CT462*I462,2)</f>
        <v>20058.04</v>
      </c>
      <c r="T462">
        <f t="shared" ref="T462:T493" si="544">ROUND(CU462*I462,2)</f>
        <v>0</v>
      </c>
      <c r="U462">
        <f t="shared" ref="U462:U493" si="545">CV462*I462</f>
        <v>87.695999999999998</v>
      </c>
      <c r="V462">
        <f t="shared" ref="V462:V493" si="546">CW462*I462</f>
        <v>0</v>
      </c>
      <c r="W462">
        <f t="shared" ref="W462:W493" si="547">ROUND(CX462*I462,2)</f>
        <v>0</v>
      </c>
      <c r="X462">
        <f t="shared" ref="X462:X493" si="548">ROUND(CY462,2)</f>
        <v>15444.69</v>
      </c>
      <c r="Y462">
        <f t="shared" ref="Y462:Y493" si="549">ROUND(CZ462,2)</f>
        <v>8825.5400000000009</v>
      </c>
      <c r="AA462">
        <v>42145827</v>
      </c>
      <c r="AB462">
        <f t="shared" ref="AB462:AB493" si="550">ROUND((AC462+AD462+AF462),6)</f>
        <v>535.62</v>
      </c>
      <c r="AC462">
        <f t="shared" ref="AC462:AF468" si="551">ROUND((ES462),6)</f>
        <v>240.75</v>
      </c>
      <c r="AD462">
        <f t="shared" si="551"/>
        <v>219.78</v>
      </c>
      <c r="AE462">
        <f t="shared" si="551"/>
        <v>0.31</v>
      </c>
      <c r="AF462">
        <f t="shared" si="551"/>
        <v>75.09</v>
      </c>
      <c r="AG462">
        <f t="shared" ref="AG462:AG493" si="552">ROUND((AP462),6)</f>
        <v>0</v>
      </c>
      <c r="AH462">
        <f t="shared" ref="AH462:AI468" si="553">(EW462)</f>
        <v>6.09</v>
      </c>
      <c r="AI462">
        <f t="shared" si="553"/>
        <v>0</v>
      </c>
      <c r="AJ462">
        <f t="shared" ref="AJ462:AJ493" si="554">ROUND((AS462),6)</f>
        <v>0</v>
      </c>
      <c r="AK462">
        <v>535.62</v>
      </c>
      <c r="AL462">
        <v>240.75</v>
      </c>
      <c r="AM462">
        <v>219.78</v>
      </c>
      <c r="AN462">
        <v>0.31</v>
      </c>
      <c r="AO462">
        <v>75.09</v>
      </c>
      <c r="AP462">
        <v>0</v>
      </c>
      <c r="AQ462">
        <v>6.09</v>
      </c>
      <c r="AR462">
        <v>0</v>
      </c>
      <c r="AS462">
        <v>0</v>
      </c>
      <c r="AT462">
        <v>77</v>
      </c>
      <c r="AU462">
        <v>44</v>
      </c>
      <c r="AV462">
        <v>1</v>
      </c>
      <c r="AW462">
        <v>1</v>
      </c>
      <c r="AZ462">
        <v>1</v>
      </c>
      <c r="BA462">
        <v>18.55</v>
      </c>
      <c r="BB462">
        <v>1.78</v>
      </c>
      <c r="BC462">
        <v>4.43</v>
      </c>
      <c r="BD462" t="s">
        <v>3</v>
      </c>
      <c r="BE462" t="s">
        <v>3</v>
      </c>
      <c r="BF462" t="s">
        <v>3</v>
      </c>
      <c r="BG462" t="s">
        <v>3</v>
      </c>
      <c r="BH462">
        <v>0</v>
      </c>
      <c r="BI462">
        <v>1</v>
      </c>
      <c r="BJ462" t="s">
        <v>736</v>
      </c>
      <c r="BM462">
        <v>682</v>
      </c>
      <c r="BN462">
        <v>7156650</v>
      </c>
      <c r="BO462" t="s">
        <v>733</v>
      </c>
      <c r="BP462">
        <v>1</v>
      </c>
      <c r="BQ462">
        <v>60</v>
      </c>
      <c r="BR462">
        <v>0</v>
      </c>
      <c r="BS462">
        <v>1</v>
      </c>
      <c r="BT462">
        <v>1</v>
      </c>
      <c r="BU462">
        <v>1</v>
      </c>
      <c r="BV462">
        <v>1</v>
      </c>
      <c r="BW462">
        <v>1</v>
      </c>
      <c r="BX462">
        <v>1</v>
      </c>
      <c r="BY462" t="s">
        <v>3</v>
      </c>
      <c r="BZ462">
        <v>77</v>
      </c>
      <c r="CA462">
        <v>44</v>
      </c>
      <c r="CF462">
        <v>0</v>
      </c>
      <c r="CG462">
        <v>0</v>
      </c>
      <c r="CM462">
        <v>0</v>
      </c>
      <c r="CN462" t="s">
        <v>3</v>
      </c>
      <c r="CO462">
        <v>0</v>
      </c>
      <c r="CP462">
        <f t="shared" ref="CP462:CP493" si="555">(P462+Q462+S462)</f>
        <v>41049.360000000001</v>
      </c>
      <c r="CQ462">
        <f t="shared" ref="CQ462:CQ493" si="556">(AC462*BC462*AW462)</f>
        <v>1066.5225</v>
      </c>
      <c r="CR462">
        <f t="shared" ref="CR462:CR493" si="557">(AD462*BB462*AV462)</f>
        <v>391.20839999999998</v>
      </c>
      <c r="CS462">
        <f t="shared" ref="CS462:CS493" si="558">(AE462*BS462*AV462)</f>
        <v>0.31</v>
      </c>
      <c r="CT462">
        <f t="shared" ref="CT462:CT493" si="559">(AF462*BA462*AV462)</f>
        <v>1392.9195000000002</v>
      </c>
      <c r="CU462">
        <f t="shared" ref="CU462:CU493" si="560">AG462</f>
        <v>0</v>
      </c>
      <c r="CV462">
        <f t="shared" ref="CV462:CV493" si="561">(AH462*AV462)</f>
        <v>6.09</v>
      </c>
      <c r="CW462">
        <f t="shared" ref="CW462:CW493" si="562">AI462</f>
        <v>0</v>
      </c>
      <c r="CX462">
        <f t="shared" ref="CX462:CX493" si="563">AJ462</f>
        <v>0</v>
      </c>
      <c r="CY462">
        <f t="shared" ref="CY462:CY493" si="564">S462*(BZ462/100)</f>
        <v>15444.6908</v>
      </c>
      <c r="CZ462">
        <f t="shared" ref="CZ462:CZ493" si="565">S462*(CA462/100)</f>
        <v>8825.5375999999997</v>
      </c>
      <c r="DC462" t="s">
        <v>3</v>
      </c>
      <c r="DD462" t="s">
        <v>3</v>
      </c>
      <c r="DE462" t="s">
        <v>3</v>
      </c>
      <c r="DF462" t="s">
        <v>3</v>
      </c>
      <c r="DG462" t="s">
        <v>3</v>
      </c>
      <c r="DH462" t="s">
        <v>3</v>
      </c>
      <c r="DI462" t="s">
        <v>3</v>
      </c>
      <c r="DJ462" t="s">
        <v>3</v>
      </c>
      <c r="DK462" t="s">
        <v>3</v>
      </c>
      <c r="DL462" t="s">
        <v>3</v>
      </c>
      <c r="DM462" t="s">
        <v>3</v>
      </c>
      <c r="DN462">
        <v>91</v>
      </c>
      <c r="DO462">
        <v>70</v>
      </c>
      <c r="DP462">
        <v>1.0469999999999999</v>
      </c>
      <c r="DQ462">
        <v>1.002</v>
      </c>
      <c r="DU462">
        <v>1003</v>
      </c>
      <c r="DV462" t="s">
        <v>735</v>
      </c>
      <c r="DW462" t="s">
        <v>735</v>
      </c>
      <c r="DX462">
        <v>1</v>
      </c>
      <c r="EE462">
        <v>21988034</v>
      </c>
      <c r="EF462">
        <v>60</v>
      </c>
      <c r="EG462" t="s">
        <v>184</v>
      </c>
      <c r="EH462">
        <v>0</v>
      </c>
      <c r="EI462" t="s">
        <v>3</v>
      </c>
      <c r="EJ462">
        <v>1</v>
      </c>
      <c r="EK462">
        <v>682</v>
      </c>
      <c r="EL462" t="s">
        <v>737</v>
      </c>
      <c r="EM462" t="s">
        <v>738</v>
      </c>
      <c r="EO462" t="s">
        <v>3</v>
      </c>
      <c r="EQ462">
        <v>131072</v>
      </c>
      <c r="ER462">
        <v>535.62</v>
      </c>
      <c r="ES462">
        <v>240.75</v>
      </c>
      <c r="ET462">
        <v>219.78</v>
      </c>
      <c r="EU462">
        <v>0.31</v>
      </c>
      <c r="EV462">
        <v>75.09</v>
      </c>
      <c r="EW462">
        <v>6.09</v>
      </c>
      <c r="EX462">
        <v>0</v>
      </c>
      <c r="EY462">
        <v>0</v>
      </c>
      <c r="FQ462">
        <v>0</v>
      </c>
      <c r="FR462">
        <f t="shared" ref="FR462:FR493" si="566">ROUND(IF(AND(BH462=3,BI462=3),P462,0),2)</f>
        <v>0</v>
      </c>
      <c r="FS462">
        <v>0</v>
      </c>
      <c r="FX462">
        <v>91</v>
      </c>
      <c r="FY462">
        <v>70</v>
      </c>
      <c r="GA462" t="s">
        <v>3</v>
      </c>
      <c r="GD462">
        <v>0</v>
      </c>
      <c r="GF462">
        <v>961280493</v>
      </c>
      <c r="GG462">
        <v>2</v>
      </c>
      <c r="GH462">
        <v>1</v>
      </c>
      <c r="GI462">
        <v>2</v>
      </c>
      <c r="GJ462">
        <v>0</v>
      </c>
      <c r="GK462">
        <f>ROUND(R462*(R12)/100,2)</f>
        <v>7.45</v>
      </c>
      <c r="GL462">
        <f t="shared" ref="GL462:GL493" si="567">ROUND(IF(AND(BH462=3,BI462=3,FS462&lt;&gt;0),P462,0),2)</f>
        <v>0</v>
      </c>
      <c r="GM462">
        <f t="shared" ref="GM462:GM493" si="568">ROUND(O462+X462+Y462+GK462,2)+GX462</f>
        <v>65327.040000000001</v>
      </c>
      <c r="GN462">
        <f t="shared" ref="GN462:GN493" si="569">IF(OR(BI462=0,BI462=1),ROUND(O462+X462+Y462+GK462,2),0)</f>
        <v>65327.040000000001</v>
      </c>
      <c r="GO462">
        <f t="shared" ref="GO462:GO493" si="570">IF(BI462=2,ROUND(O462+X462+Y462+GK462,2),0)</f>
        <v>0</v>
      </c>
      <c r="GP462">
        <f t="shared" ref="GP462:GP493" si="571">IF(BI462=4,ROUND(O462+X462+Y462+GK462,2)+GX462,0)</f>
        <v>0</v>
      </c>
      <c r="GR462">
        <v>0</v>
      </c>
      <c r="GS462">
        <v>0</v>
      </c>
      <c r="GT462">
        <v>0</v>
      </c>
      <c r="GU462" t="s">
        <v>3</v>
      </c>
      <c r="GV462">
        <f t="shared" ref="GV462:GV493" si="572">ROUND(GT462,6)</f>
        <v>0</v>
      </c>
      <c r="GW462">
        <v>1</v>
      </c>
      <c r="GX462">
        <f t="shared" ref="GX462:GX493" si="573">ROUND(GV462*GW462*I462,2)</f>
        <v>0</v>
      </c>
      <c r="HA462">
        <v>0</v>
      </c>
      <c r="HB462">
        <v>0</v>
      </c>
      <c r="IK462">
        <v>0</v>
      </c>
    </row>
    <row r="463" spans="1:245" x14ac:dyDescent="0.2">
      <c r="A463">
        <v>18</v>
      </c>
      <c r="B463">
        <v>1</v>
      </c>
      <c r="E463" t="s">
        <v>739</v>
      </c>
      <c r="F463" t="s">
        <v>740</v>
      </c>
      <c r="G463" t="s">
        <v>741</v>
      </c>
      <c r="H463" t="s">
        <v>205</v>
      </c>
      <c r="I463">
        <f>I462*J463</f>
        <v>0.18720000000000001</v>
      </c>
      <c r="J463">
        <v>1.2999999999999999E-2</v>
      </c>
      <c r="O463">
        <f t="shared" si="539"/>
        <v>823.73</v>
      </c>
      <c r="P463">
        <f t="shared" si="540"/>
        <v>823.73</v>
      </c>
      <c r="Q463">
        <f t="shared" si="541"/>
        <v>0</v>
      </c>
      <c r="R463">
        <f t="shared" si="542"/>
        <v>0</v>
      </c>
      <c r="S463">
        <f t="shared" si="543"/>
        <v>0</v>
      </c>
      <c r="T463">
        <f t="shared" si="544"/>
        <v>0</v>
      </c>
      <c r="U463">
        <f t="shared" si="545"/>
        <v>0</v>
      </c>
      <c r="V463">
        <f t="shared" si="546"/>
        <v>0</v>
      </c>
      <c r="W463">
        <f t="shared" si="547"/>
        <v>0</v>
      </c>
      <c r="X463">
        <f t="shared" si="548"/>
        <v>0</v>
      </c>
      <c r="Y463">
        <f t="shared" si="549"/>
        <v>0</v>
      </c>
      <c r="AA463">
        <v>42145827</v>
      </c>
      <c r="AB463">
        <f t="shared" si="550"/>
        <v>2634.9</v>
      </c>
      <c r="AC463">
        <f t="shared" si="551"/>
        <v>2634.9</v>
      </c>
      <c r="AD463">
        <f t="shared" si="551"/>
        <v>0</v>
      </c>
      <c r="AE463">
        <f t="shared" si="551"/>
        <v>0</v>
      </c>
      <c r="AF463">
        <f t="shared" si="551"/>
        <v>0</v>
      </c>
      <c r="AG463">
        <f t="shared" si="552"/>
        <v>0</v>
      </c>
      <c r="AH463">
        <f t="shared" si="553"/>
        <v>0</v>
      </c>
      <c r="AI463">
        <f t="shared" si="553"/>
        <v>0</v>
      </c>
      <c r="AJ463">
        <f t="shared" si="554"/>
        <v>0</v>
      </c>
      <c r="AK463">
        <v>2634.9</v>
      </c>
      <c r="AL463">
        <v>2634.9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1</v>
      </c>
      <c r="AW463">
        <v>1</v>
      </c>
      <c r="AZ463">
        <v>1</v>
      </c>
      <c r="BA463">
        <v>1</v>
      </c>
      <c r="BB463">
        <v>1</v>
      </c>
      <c r="BC463">
        <v>1.67</v>
      </c>
      <c r="BD463" t="s">
        <v>3</v>
      </c>
      <c r="BE463" t="s">
        <v>3</v>
      </c>
      <c r="BF463" t="s">
        <v>3</v>
      </c>
      <c r="BG463" t="s">
        <v>3</v>
      </c>
      <c r="BH463">
        <v>3</v>
      </c>
      <c r="BI463">
        <v>1</v>
      </c>
      <c r="BJ463" t="s">
        <v>742</v>
      </c>
      <c r="BM463">
        <v>682</v>
      </c>
      <c r="BN463">
        <v>7156650</v>
      </c>
      <c r="BO463" t="s">
        <v>740</v>
      </c>
      <c r="BP463">
        <v>1</v>
      </c>
      <c r="BQ463">
        <v>60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3</v>
      </c>
      <c r="BZ463">
        <v>0</v>
      </c>
      <c r="CA463">
        <v>0</v>
      </c>
      <c r="CF463">
        <v>0</v>
      </c>
      <c r="CG463">
        <v>0</v>
      </c>
      <c r="CM463">
        <v>0</v>
      </c>
      <c r="CN463" t="s">
        <v>3</v>
      </c>
      <c r="CO463">
        <v>0</v>
      </c>
      <c r="CP463">
        <f t="shared" si="555"/>
        <v>823.73</v>
      </c>
      <c r="CQ463">
        <f t="shared" si="556"/>
        <v>4400.2830000000004</v>
      </c>
      <c r="CR463">
        <f t="shared" si="557"/>
        <v>0</v>
      </c>
      <c r="CS463">
        <f t="shared" si="558"/>
        <v>0</v>
      </c>
      <c r="CT463">
        <f t="shared" si="559"/>
        <v>0</v>
      </c>
      <c r="CU463">
        <f t="shared" si="560"/>
        <v>0</v>
      </c>
      <c r="CV463">
        <f t="shared" si="561"/>
        <v>0</v>
      </c>
      <c r="CW463">
        <f t="shared" si="562"/>
        <v>0</v>
      </c>
      <c r="CX463">
        <f t="shared" si="563"/>
        <v>0</v>
      </c>
      <c r="CY463">
        <f t="shared" si="564"/>
        <v>0</v>
      </c>
      <c r="CZ463">
        <f t="shared" si="565"/>
        <v>0</v>
      </c>
      <c r="DC463" t="s">
        <v>3</v>
      </c>
      <c r="DD463" t="s">
        <v>3</v>
      </c>
      <c r="DE463" t="s">
        <v>3</v>
      </c>
      <c r="DF463" t="s">
        <v>3</v>
      </c>
      <c r="DG463" t="s">
        <v>3</v>
      </c>
      <c r="DH463" t="s">
        <v>3</v>
      </c>
      <c r="DI463" t="s">
        <v>3</v>
      </c>
      <c r="DJ463" t="s">
        <v>3</v>
      </c>
      <c r="DK463" t="s">
        <v>3</v>
      </c>
      <c r="DL463" t="s">
        <v>3</v>
      </c>
      <c r="DM463" t="s">
        <v>3</v>
      </c>
      <c r="DN463">
        <v>91</v>
      </c>
      <c r="DO463">
        <v>70</v>
      </c>
      <c r="DP463">
        <v>1.0469999999999999</v>
      </c>
      <c r="DQ463">
        <v>1.002</v>
      </c>
      <c r="DU463">
        <v>1010</v>
      </c>
      <c r="DV463" t="s">
        <v>205</v>
      </c>
      <c r="DW463" t="s">
        <v>205</v>
      </c>
      <c r="DX463">
        <v>1</v>
      </c>
      <c r="EE463">
        <v>21988034</v>
      </c>
      <c r="EF463">
        <v>60</v>
      </c>
      <c r="EG463" t="s">
        <v>184</v>
      </c>
      <c r="EH463">
        <v>0</v>
      </c>
      <c r="EI463" t="s">
        <v>3</v>
      </c>
      <c r="EJ463">
        <v>1</v>
      </c>
      <c r="EK463">
        <v>682</v>
      </c>
      <c r="EL463" t="s">
        <v>737</v>
      </c>
      <c r="EM463" t="s">
        <v>738</v>
      </c>
      <c r="EO463" t="s">
        <v>3</v>
      </c>
      <c r="EQ463">
        <v>0</v>
      </c>
      <c r="ER463">
        <v>2634.9</v>
      </c>
      <c r="ES463">
        <v>2634.9</v>
      </c>
      <c r="ET463">
        <v>0</v>
      </c>
      <c r="EU463">
        <v>0</v>
      </c>
      <c r="EV463">
        <v>0</v>
      </c>
      <c r="EW463">
        <v>0</v>
      </c>
      <c r="EX463">
        <v>0</v>
      </c>
      <c r="FQ463">
        <v>0</v>
      </c>
      <c r="FR463">
        <f t="shared" si="566"/>
        <v>0</v>
      </c>
      <c r="FS463">
        <v>0</v>
      </c>
      <c r="FX463">
        <v>91</v>
      </c>
      <c r="FY463">
        <v>70</v>
      </c>
      <c r="GA463" t="s">
        <v>3</v>
      </c>
      <c r="GD463">
        <v>0</v>
      </c>
      <c r="GF463">
        <v>-593173845</v>
      </c>
      <c r="GG463">
        <v>2</v>
      </c>
      <c r="GH463">
        <v>1</v>
      </c>
      <c r="GI463">
        <v>2</v>
      </c>
      <c r="GJ463">
        <v>0</v>
      </c>
      <c r="GK463">
        <f>ROUND(R463*(R12)/100,2)</f>
        <v>0</v>
      </c>
      <c r="GL463">
        <f t="shared" si="567"/>
        <v>0</v>
      </c>
      <c r="GM463">
        <f t="shared" si="568"/>
        <v>823.73</v>
      </c>
      <c r="GN463">
        <f t="shared" si="569"/>
        <v>823.73</v>
      </c>
      <c r="GO463">
        <f t="shared" si="570"/>
        <v>0</v>
      </c>
      <c r="GP463">
        <f t="shared" si="571"/>
        <v>0</v>
      </c>
      <c r="GR463">
        <v>0</v>
      </c>
      <c r="GS463">
        <v>0</v>
      </c>
      <c r="GT463">
        <v>0</v>
      </c>
      <c r="GU463" t="s">
        <v>3</v>
      </c>
      <c r="GV463">
        <f t="shared" si="572"/>
        <v>0</v>
      </c>
      <c r="GW463">
        <v>1</v>
      </c>
      <c r="GX463">
        <f t="shared" si="573"/>
        <v>0</v>
      </c>
      <c r="HA463">
        <v>0</v>
      </c>
      <c r="HB463">
        <v>0</v>
      </c>
      <c r="IK463">
        <v>0</v>
      </c>
    </row>
    <row r="464" spans="1:245" x14ac:dyDescent="0.2">
      <c r="A464">
        <v>17</v>
      </c>
      <c r="B464">
        <v>1</v>
      </c>
      <c r="E464" t="s">
        <v>743</v>
      </c>
      <c r="F464" t="s">
        <v>744</v>
      </c>
      <c r="G464" t="s">
        <v>745</v>
      </c>
      <c r="H464" t="s">
        <v>256</v>
      </c>
      <c r="I464">
        <v>0.2009</v>
      </c>
      <c r="J464">
        <v>0</v>
      </c>
      <c r="O464">
        <f t="shared" si="539"/>
        <v>2019.75</v>
      </c>
      <c r="P464">
        <f t="shared" si="540"/>
        <v>88.35</v>
      </c>
      <c r="Q464">
        <f t="shared" si="541"/>
        <v>3.06</v>
      </c>
      <c r="R464">
        <f t="shared" si="542"/>
        <v>0.02</v>
      </c>
      <c r="S464">
        <f t="shared" si="543"/>
        <v>1928.34</v>
      </c>
      <c r="T464">
        <f t="shared" si="544"/>
        <v>0</v>
      </c>
      <c r="U464">
        <f t="shared" si="545"/>
        <v>8.839599999999999</v>
      </c>
      <c r="V464">
        <f t="shared" si="546"/>
        <v>0</v>
      </c>
      <c r="W464">
        <f t="shared" si="547"/>
        <v>0</v>
      </c>
      <c r="X464">
        <f t="shared" si="548"/>
        <v>1735.51</v>
      </c>
      <c r="Y464">
        <f t="shared" si="549"/>
        <v>848.47</v>
      </c>
      <c r="AA464">
        <v>42145827</v>
      </c>
      <c r="AB464">
        <f t="shared" si="550"/>
        <v>556.79</v>
      </c>
      <c r="AC464">
        <f t="shared" si="551"/>
        <v>36.68</v>
      </c>
      <c r="AD464">
        <f t="shared" si="551"/>
        <v>2.67</v>
      </c>
      <c r="AE464">
        <f t="shared" si="551"/>
        <v>0.12</v>
      </c>
      <c r="AF464">
        <f t="shared" si="551"/>
        <v>517.44000000000005</v>
      </c>
      <c r="AG464">
        <f t="shared" si="552"/>
        <v>0</v>
      </c>
      <c r="AH464">
        <f t="shared" si="553"/>
        <v>44</v>
      </c>
      <c r="AI464">
        <f t="shared" si="553"/>
        <v>0</v>
      </c>
      <c r="AJ464">
        <f t="shared" si="554"/>
        <v>0</v>
      </c>
      <c r="AK464">
        <v>556.79</v>
      </c>
      <c r="AL464">
        <v>36.68</v>
      </c>
      <c r="AM464">
        <v>2.67</v>
      </c>
      <c r="AN464">
        <v>0.12</v>
      </c>
      <c r="AO464">
        <v>517.44000000000005</v>
      </c>
      <c r="AP464">
        <v>0</v>
      </c>
      <c r="AQ464">
        <v>44</v>
      </c>
      <c r="AR464">
        <v>0</v>
      </c>
      <c r="AS464">
        <v>0</v>
      </c>
      <c r="AT464">
        <v>90</v>
      </c>
      <c r="AU464">
        <v>44</v>
      </c>
      <c r="AV464">
        <v>1</v>
      </c>
      <c r="AW464">
        <v>1</v>
      </c>
      <c r="AZ464">
        <v>1</v>
      </c>
      <c r="BA464">
        <v>18.55</v>
      </c>
      <c r="BB464">
        <v>5.71</v>
      </c>
      <c r="BC464">
        <v>11.99</v>
      </c>
      <c r="BD464" t="s">
        <v>3</v>
      </c>
      <c r="BE464" t="s">
        <v>3</v>
      </c>
      <c r="BF464" t="s">
        <v>3</v>
      </c>
      <c r="BG464" t="s">
        <v>3</v>
      </c>
      <c r="BH464">
        <v>0</v>
      </c>
      <c r="BI464">
        <v>1</v>
      </c>
      <c r="BJ464" t="s">
        <v>746</v>
      </c>
      <c r="BM464">
        <v>435</v>
      </c>
      <c r="BN464">
        <v>7156650</v>
      </c>
      <c r="BO464" t="s">
        <v>744</v>
      </c>
      <c r="BP464">
        <v>1</v>
      </c>
      <c r="BQ464">
        <v>60</v>
      </c>
      <c r="BR464">
        <v>0</v>
      </c>
      <c r="BS464">
        <v>1</v>
      </c>
      <c r="BT464">
        <v>1</v>
      </c>
      <c r="BU464">
        <v>1</v>
      </c>
      <c r="BV464">
        <v>1</v>
      </c>
      <c r="BW464">
        <v>1</v>
      </c>
      <c r="BX464">
        <v>1</v>
      </c>
      <c r="BY464" t="s">
        <v>3</v>
      </c>
      <c r="BZ464">
        <v>90</v>
      </c>
      <c r="CA464">
        <v>44</v>
      </c>
      <c r="CF464">
        <v>0</v>
      </c>
      <c r="CG464">
        <v>0</v>
      </c>
      <c r="CM464">
        <v>0</v>
      </c>
      <c r="CN464" t="s">
        <v>3</v>
      </c>
      <c r="CO464">
        <v>0</v>
      </c>
      <c r="CP464">
        <f t="shared" si="555"/>
        <v>2019.75</v>
      </c>
      <c r="CQ464">
        <f t="shared" si="556"/>
        <v>439.79320000000001</v>
      </c>
      <c r="CR464">
        <f t="shared" si="557"/>
        <v>15.245699999999999</v>
      </c>
      <c r="CS464">
        <f t="shared" si="558"/>
        <v>0.12</v>
      </c>
      <c r="CT464">
        <f t="shared" si="559"/>
        <v>9598.5120000000006</v>
      </c>
      <c r="CU464">
        <f t="shared" si="560"/>
        <v>0</v>
      </c>
      <c r="CV464">
        <f t="shared" si="561"/>
        <v>44</v>
      </c>
      <c r="CW464">
        <f t="shared" si="562"/>
        <v>0</v>
      </c>
      <c r="CX464">
        <f t="shared" si="563"/>
        <v>0</v>
      </c>
      <c r="CY464">
        <f t="shared" si="564"/>
        <v>1735.5059999999999</v>
      </c>
      <c r="CZ464">
        <f t="shared" si="565"/>
        <v>848.46960000000001</v>
      </c>
      <c r="DC464" t="s">
        <v>3</v>
      </c>
      <c r="DD464" t="s">
        <v>3</v>
      </c>
      <c r="DE464" t="s">
        <v>3</v>
      </c>
      <c r="DF464" t="s">
        <v>3</v>
      </c>
      <c r="DG464" t="s">
        <v>3</v>
      </c>
      <c r="DH464" t="s">
        <v>3</v>
      </c>
      <c r="DI464" t="s">
        <v>3</v>
      </c>
      <c r="DJ464" t="s">
        <v>3</v>
      </c>
      <c r="DK464" t="s">
        <v>3</v>
      </c>
      <c r="DL464" t="s">
        <v>3</v>
      </c>
      <c r="DM464" t="s">
        <v>3</v>
      </c>
      <c r="DN464">
        <v>105</v>
      </c>
      <c r="DO464">
        <v>70</v>
      </c>
      <c r="DP464">
        <v>1.0469999999999999</v>
      </c>
      <c r="DQ464">
        <v>1</v>
      </c>
      <c r="DU464">
        <v>1013</v>
      </c>
      <c r="DV464" t="s">
        <v>256</v>
      </c>
      <c r="DW464" t="s">
        <v>256</v>
      </c>
      <c r="DX464">
        <v>1</v>
      </c>
      <c r="EE464">
        <v>21987787</v>
      </c>
      <c r="EF464">
        <v>60</v>
      </c>
      <c r="EG464" t="s">
        <v>184</v>
      </c>
      <c r="EH464">
        <v>0</v>
      </c>
      <c r="EI464" t="s">
        <v>3</v>
      </c>
      <c r="EJ464">
        <v>1</v>
      </c>
      <c r="EK464">
        <v>435</v>
      </c>
      <c r="EL464" t="s">
        <v>747</v>
      </c>
      <c r="EM464" t="s">
        <v>748</v>
      </c>
      <c r="EO464" t="s">
        <v>3</v>
      </c>
      <c r="EQ464">
        <v>131072</v>
      </c>
      <c r="ER464">
        <v>556.79</v>
      </c>
      <c r="ES464">
        <v>36.68</v>
      </c>
      <c r="ET464">
        <v>2.67</v>
      </c>
      <c r="EU464">
        <v>0.12</v>
      </c>
      <c r="EV464">
        <v>517.44000000000005</v>
      </c>
      <c r="EW464">
        <v>44</v>
      </c>
      <c r="EX464">
        <v>0</v>
      </c>
      <c r="EY464">
        <v>0</v>
      </c>
      <c r="FQ464">
        <v>0</v>
      </c>
      <c r="FR464">
        <f t="shared" si="566"/>
        <v>0</v>
      </c>
      <c r="FS464">
        <v>0</v>
      </c>
      <c r="FX464">
        <v>105</v>
      </c>
      <c r="FY464">
        <v>70</v>
      </c>
      <c r="GA464" t="s">
        <v>3</v>
      </c>
      <c r="GD464">
        <v>0</v>
      </c>
      <c r="GF464">
        <v>677422553</v>
      </c>
      <c r="GG464">
        <v>2</v>
      </c>
      <c r="GH464">
        <v>1</v>
      </c>
      <c r="GI464">
        <v>2</v>
      </c>
      <c r="GJ464">
        <v>0</v>
      </c>
      <c r="GK464">
        <f>ROUND(R464*(R12)/100,2)</f>
        <v>0.03</v>
      </c>
      <c r="GL464">
        <f t="shared" si="567"/>
        <v>0</v>
      </c>
      <c r="GM464">
        <f t="shared" si="568"/>
        <v>4603.76</v>
      </c>
      <c r="GN464">
        <f t="shared" si="569"/>
        <v>4603.76</v>
      </c>
      <c r="GO464">
        <f t="shared" si="570"/>
        <v>0</v>
      </c>
      <c r="GP464">
        <f t="shared" si="571"/>
        <v>0</v>
      </c>
      <c r="GR464">
        <v>0</v>
      </c>
      <c r="GS464">
        <v>0</v>
      </c>
      <c r="GT464">
        <v>0</v>
      </c>
      <c r="GU464" t="s">
        <v>3</v>
      </c>
      <c r="GV464">
        <f t="shared" si="572"/>
        <v>0</v>
      </c>
      <c r="GW464">
        <v>1</v>
      </c>
      <c r="GX464">
        <f t="shared" si="573"/>
        <v>0</v>
      </c>
      <c r="HA464">
        <v>0</v>
      </c>
      <c r="HB464">
        <v>0</v>
      </c>
      <c r="IK464">
        <v>0</v>
      </c>
    </row>
    <row r="465" spans="1:245" x14ac:dyDescent="0.2">
      <c r="A465">
        <v>18</v>
      </c>
      <c r="B465">
        <v>1</v>
      </c>
      <c r="E465" t="s">
        <v>749</v>
      </c>
      <c r="F465" t="s">
        <v>750</v>
      </c>
      <c r="G465" t="s">
        <v>751</v>
      </c>
      <c r="H465" t="s">
        <v>39</v>
      </c>
      <c r="I465">
        <f>I464*J465</f>
        <v>2.8126000000000002E-2</v>
      </c>
      <c r="J465">
        <v>0.14000000000000001</v>
      </c>
      <c r="O465">
        <f t="shared" si="539"/>
        <v>1054.94</v>
      </c>
      <c r="P465">
        <f t="shared" si="540"/>
        <v>1054.94</v>
      </c>
      <c r="Q465">
        <f t="shared" si="541"/>
        <v>0</v>
      </c>
      <c r="R465">
        <f t="shared" si="542"/>
        <v>0</v>
      </c>
      <c r="S465">
        <f t="shared" si="543"/>
        <v>0</v>
      </c>
      <c r="T465">
        <f t="shared" si="544"/>
        <v>0</v>
      </c>
      <c r="U465">
        <f t="shared" si="545"/>
        <v>0</v>
      </c>
      <c r="V465">
        <f t="shared" si="546"/>
        <v>0</v>
      </c>
      <c r="W465">
        <f t="shared" si="547"/>
        <v>0</v>
      </c>
      <c r="X465">
        <f t="shared" si="548"/>
        <v>0</v>
      </c>
      <c r="Y465">
        <f t="shared" si="549"/>
        <v>0</v>
      </c>
      <c r="AA465">
        <v>42145827</v>
      </c>
      <c r="AB465">
        <f t="shared" si="550"/>
        <v>7254.88</v>
      </c>
      <c r="AC465">
        <f t="shared" si="551"/>
        <v>7254.88</v>
      </c>
      <c r="AD465">
        <f t="shared" si="551"/>
        <v>0</v>
      </c>
      <c r="AE465">
        <f t="shared" si="551"/>
        <v>0</v>
      </c>
      <c r="AF465">
        <f t="shared" si="551"/>
        <v>0</v>
      </c>
      <c r="AG465">
        <f t="shared" si="552"/>
        <v>0</v>
      </c>
      <c r="AH465">
        <f t="shared" si="553"/>
        <v>0</v>
      </c>
      <c r="AI465">
        <f t="shared" si="553"/>
        <v>0</v>
      </c>
      <c r="AJ465">
        <f t="shared" si="554"/>
        <v>0</v>
      </c>
      <c r="AK465">
        <v>7254.88</v>
      </c>
      <c r="AL465">
        <v>7254.88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1</v>
      </c>
      <c r="AW465">
        <v>1</v>
      </c>
      <c r="AZ465">
        <v>1</v>
      </c>
      <c r="BA465">
        <v>1</v>
      </c>
      <c r="BB465">
        <v>1</v>
      </c>
      <c r="BC465">
        <v>5.17</v>
      </c>
      <c r="BD465" t="s">
        <v>3</v>
      </c>
      <c r="BE465" t="s">
        <v>3</v>
      </c>
      <c r="BF465" t="s">
        <v>3</v>
      </c>
      <c r="BG465" t="s">
        <v>3</v>
      </c>
      <c r="BH465">
        <v>3</v>
      </c>
      <c r="BI465">
        <v>1</v>
      </c>
      <c r="BJ465" t="s">
        <v>752</v>
      </c>
      <c r="BM465">
        <v>435</v>
      </c>
      <c r="BN465">
        <v>7156650</v>
      </c>
      <c r="BO465" t="s">
        <v>750</v>
      </c>
      <c r="BP465">
        <v>1</v>
      </c>
      <c r="BQ465">
        <v>60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3</v>
      </c>
      <c r="BZ465">
        <v>0</v>
      </c>
      <c r="CA465">
        <v>0</v>
      </c>
      <c r="CF465">
        <v>0</v>
      </c>
      <c r="CG465">
        <v>0</v>
      </c>
      <c r="CM465">
        <v>0</v>
      </c>
      <c r="CN465" t="s">
        <v>3</v>
      </c>
      <c r="CO465">
        <v>0</v>
      </c>
      <c r="CP465">
        <f t="shared" si="555"/>
        <v>1054.94</v>
      </c>
      <c r="CQ465">
        <f t="shared" si="556"/>
        <v>37507.729599999999</v>
      </c>
      <c r="CR465">
        <f t="shared" si="557"/>
        <v>0</v>
      </c>
      <c r="CS465">
        <f t="shared" si="558"/>
        <v>0</v>
      </c>
      <c r="CT465">
        <f t="shared" si="559"/>
        <v>0</v>
      </c>
      <c r="CU465">
        <f t="shared" si="560"/>
        <v>0</v>
      </c>
      <c r="CV465">
        <f t="shared" si="561"/>
        <v>0</v>
      </c>
      <c r="CW465">
        <f t="shared" si="562"/>
        <v>0</v>
      </c>
      <c r="CX465">
        <f t="shared" si="563"/>
        <v>0</v>
      </c>
      <c r="CY465">
        <f t="shared" si="564"/>
        <v>0</v>
      </c>
      <c r="CZ465">
        <f t="shared" si="565"/>
        <v>0</v>
      </c>
      <c r="DC465" t="s">
        <v>3</v>
      </c>
      <c r="DD465" t="s">
        <v>3</v>
      </c>
      <c r="DE465" t="s">
        <v>3</v>
      </c>
      <c r="DF465" t="s">
        <v>3</v>
      </c>
      <c r="DG465" t="s">
        <v>3</v>
      </c>
      <c r="DH465" t="s">
        <v>3</v>
      </c>
      <c r="DI465" t="s">
        <v>3</v>
      </c>
      <c r="DJ465" t="s">
        <v>3</v>
      </c>
      <c r="DK465" t="s">
        <v>3</v>
      </c>
      <c r="DL465" t="s">
        <v>3</v>
      </c>
      <c r="DM465" t="s">
        <v>3</v>
      </c>
      <c r="DN465">
        <v>105</v>
      </c>
      <c r="DO465">
        <v>70</v>
      </c>
      <c r="DP465">
        <v>1.0469999999999999</v>
      </c>
      <c r="DQ465">
        <v>1</v>
      </c>
      <c r="DU465">
        <v>1009</v>
      </c>
      <c r="DV465" t="s">
        <v>39</v>
      </c>
      <c r="DW465" t="s">
        <v>39</v>
      </c>
      <c r="DX465">
        <v>1000</v>
      </c>
      <c r="EE465">
        <v>21987787</v>
      </c>
      <c r="EF465">
        <v>60</v>
      </c>
      <c r="EG465" t="s">
        <v>184</v>
      </c>
      <c r="EH465">
        <v>0</v>
      </c>
      <c r="EI465" t="s">
        <v>3</v>
      </c>
      <c r="EJ465">
        <v>1</v>
      </c>
      <c r="EK465">
        <v>435</v>
      </c>
      <c r="EL465" t="s">
        <v>747</v>
      </c>
      <c r="EM465" t="s">
        <v>748</v>
      </c>
      <c r="EO465" t="s">
        <v>3</v>
      </c>
      <c r="EQ465">
        <v>0</v>
      </c>
      <c r="ER465">
        <v>7254.88</v>
      </c>
      <c r="ES465">
        <v>7254.88</v>
      </c>
      <c r="ET465">
        <v>0</v>
      </c>
      <c r="EU465">
        <v>0</v>
      </c>
      <c r="EV465">
        <v>0</v>
      </c>
      <c r="EW465">
        <v>0</v>
      </c>
      <c r="EX465">
        <v>0</v>
      </c>
      <c r="FQ465">
        <v>0</v>
      </c>
      <c r="FR465">
        <f t="shared" si="566"/>
        <v>0</v>
      </c>
      <c r="FS465">
        <v>0</v>
      </c>
      <c r="FX465">
        <v>105</v>
      </c>
      <c r="FY465">
        <v>70</v>
      </c>
      <c r="GA465" t="s">
        <v>3</v>
      </c>
      <c r="GD465">
        <v>0</v>
      </c>
      <c r="GF465">
        <v>783842418</v>
      </c>
      <c r="GG465">
        <v>2</v>
      </c>
      <c r="GH465">
        <v>1</v>
      </c>
      <c r="GI465">
        <v>2</v>
      </c>
      <c r="GJ465">
        <v>0</v>
      </c>
      <c r="GK465">
        <f>ROUND(R465*(R12)/100,2)</f>
        <v>0</v>
      </c>
      <c r="GL465">
        <f t="shared" si="567"/>
        <v>0</v>
      </c>
      <c r="GM465">
        <f t="shared" si="568"/>
        <v>1054.94</v>
      </c>
      <c r="GN465">
        <f t="shared" si="569"/>
        <v>1054.94</v>
      </c>
      <c r="GO465">
        <f t="shared" si="570"/>
        <v>0</v>
      </c>
      <c r="GP465">
        <f t="shared" si="571"/>
        <v>0</v>
      </c>
      <c r="GR465">
        <v>0</v>
      </c>
      <c r="GS465">
        <v>0</v>
      </c>
      <c r="GT465">
        <v>0</v>
      </c>
      <c r="GU465" t="s">
        <v>3</v>
      </c>
      <c r="GV465">
        <f t="shared" si="572"/>
        <v>0</v>
      </c>
      <c r="GW465">
        <v>1</v>
      </c>
      <c r="GX465">
        <f t="shared" si="573"/>
        <v>0</v>
      </c>
      <c r="HA465">
        <v>0</v>
      </c>
      <c r="HB465">
        <v>0</v>
      </c>
      <c r="IK465">
        <v>0</v>
      </c>
    </row>
    <row r="466" spans="1:245" x14ac:dyDescent="0.2">
      <c r="A466">
        <v>18</v>
      </c>
      <c r="B466">
        <v>1</v>
      </c>
      <c r="E466" t="s">
        <v>753</v>
      </c>
      <c r="F466" t="s">
        <v>754</v>
      </c>
      <c r="G466" t="s">
        <v>755</v>
      </c>
      <c r="H466" t="s">
        <v>39</v>
      </c>
      <c r="I466">
        <f>I464*J466</f>
        <v>0.196882</v>
      </c>
      <c r="J466">
        <v>0.98</v>
      </c>
      <c r="O466">
        <f t="shared" si="539"/>
        <v>8360.99</v>
      </c>
      <c r="P466">
        <f t="shared" si="540"/>
        <v>8360.99</v>
      </c>
      <c r="Q466">
        <f t="shared" si="541"/>
        <v>0</v>
      </c>
      <c r="R466">
        <f t="shared" si="542"/>
        <v>0</v>
      </c>
      <c r="S466">
        <f t="shared" si="543"/>
        <v>0</v>
      </c>
      <c r="T466">
        <f t="shared" si="544"/>
        <v>0</v>
      </c>
      <c r="U466">
        <f t="shared" si="545"/>
        <v>0</v>
      </c>
      <c r="V466">
        <f t="shared" si="546"/>
        <v>0</v>
      </c>
      <c r="W466">
        <f t="shared" si="547"/>
        <v>0</v>
      </c>
      <c r="X466">
        <f t="shared" si="548"/>
        <v>0</v>
      </c>
      <c r="Y466">
        <f t="shared" si="549"/>
        <v>0</v>
      </c>
      <c r="AA466">
        <v>42145827</v>
      </c>
      <c r="AB466">
        <f t="shared" si="550"/>
        <v>9853.14</v>
      </c>
      <c r="AC466">
        <f t="shared" si="551"/>
        <v>9853.14</v>
      </c>
      <c r="AD466">
        <f t="shared" si="551"/>
        <v>0</v>
      </c>
      <c r="AE466">
        <f t="shared" si="551"/>
        <v>0</v>
      </c>
      <c r="AF466">
        <f t="shared" si="551"/>
        <v>0</v>
      </c>
      <c r="AG466">
        <f t="shared" si="552"/>
        <v>0</v>
      </c>
      <c r="AH466">
        <f t="shared" si="553"/>
        <v>0</v>
      </c>
      <c r="AI466">
        <f t="shared" si="553"/>
        <v>0</v>
      </c>
      <c r="AJ466">
        <f t="shared" si="554"/>
        <v>0</v>
      </c>
      <c r="AK466">
        <v>9853.14</v>
      </c>
      <c r="AL466">
        <v>9853.14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1</v>
      </c>
      <c r="AW466">
        <v>1</v>
      </c>
      <c r="AZ466">
        <v>1</v>
      </c>
      <c r="BA466">
        <v>1</v>
      </c>
      <c r="BB466">
        <v>1</v>
      </c>
      <c r="BC466">
        <v>4.3099999999999996</v>
      </c>
      <c r="BD466" t="s">
        <v>3</v>
      </c>
      <c r="BE466" t="s">
        <v>3</v>
      </c>
      <c r="BF466" t="s">
        <v>3</v>
      </c>
      <c r="BG466" t="s">
        <v>3</v>
      </c>
      <c r="BH466">
        <v>3</v>
      </c>
      <c r="BI466">
        <v>1</v>
      </c>
      <c r="BJ466" t="s">
        <v>756</v>
      </c>
      <c r="BM466">
        <v>435</v>
      </c>
      <c r="BN466">
        <v>7156650</v>
      </c>
      <c r="BO466" t="s">
        <v>754</v>
      </c>
      <c r="BP466">
        <v>1</v>
      </c>
      <c r="BQ466">
        <v>60</v>
      </c>
      <c r="BR466">
        <v>0</v>
      </c>
      <c r="BS466">
        <v>1</v>
      </c>
      <c r="BT466">
        <v>1</v>
      </c>
      <c r="BU466">
        <v>1</v>
      </c>
      <c r="BV466">
        <v>1</v>
      </c>
      <c r="BW466">
        <v>1</v>
      </c>
      <c r="BX466">
        <v>1</v>
      </c>
      <c r="BY466" t="s">
        <v>3</v>
      </c>
      <c r="BZ466">
        <v>0</v>
      </c>
      <c r="CA466">
        <v>0</v>
      </c>
      <c r="CF466">
        <v>0</v>
      </c>
      <c r="CG466">
        <v>0</v>
      </c>
      <c r="CM466">
        <v>0</v>
      </c>
      <c r="CN466" t="s">
        <v>3</v>
      </c>
      <c r="CO466">
        <v>0</v>
      </c>
      <c r="CP466">
        <f t="shared" si="555"/>
        <v>8360.99</v>
      </c>
      <c r="CQ466">
        <f t="shared" si="556"/>
        <v>42467.033399999993</v>
      </c>
      <c r="CR466">
        <f t="shared" si="557"/>
        <v>0</v>
      </c>
      <c r="CS466">
        <f t="shared" si="558"/>
        <v>0</v>
      </c>
      <c r="CT466">
        <f t="shared" si="559"/>
        <v>0</v>
      </c>
      <c r="CU466">
        <f t="shared" si="560"/>
        <v>0</v>
      </c>
      <c r="CV466">
        <f t="shared" si="561"/>
        <v>0</v>
      </c>
      <c r="CW466">
        <f t="shared" si="562"/>
        <v>0</v>
      </c>
      <c r="CX466">
        <f t="shared" si="563"/>
        <v>0</v>
      </c>
      <c r="CY466">
        <f t="shared" si="564"/>
        <v>0</v>
      </c>
      <c r="CZ466">
        <f t="shared" si="565"/>
        <v>0</v>
      </c>
      <c r="DC466" t="s">
        <v>3</v>
      </c>
      <c r="DD466" t="s">
        <v>3</v>
      </c>
      <c r="DE466" t="s">
        <v>3</v>
      </c>
      <c r="DF466" t="s">
        <v>3</v>
      </c>
      <c r="DG466" t="s">
        <v>3</v>
      </c>
      <c r="DH466" t="s">
        <v>3</v>
      </c>
      <c r="DI466" t="s">
        <v>3</v>
      </c>
      <c r="DJ466" t="s">
        <v>3</v>
      </c>
      <c r="DK466" t="s">
        <v>3</v>
      </c>
      <c r="DL466" t="s">
        <v>3</v>
      </c>
      <c r="DM466" t="s">
        <v>3</v>
      </c>
      <c r="DN466">
        <v>105</v>
      </c>
      <c r="DO466">
        <v>70</v>
      </c>
      <c r="DP466">
        <v>1.0469999999999999</v>
      </c>
      <c r="DQ466">
        <v>1</v>
      </c>
      <c r="DU466">
        <v>1009</v>
      </c>
      <c r="DV466" t="s">
        <v>39</v>
      </c>
      <c r="DW466" t="s">
        <v>39</v>
      </c>
      <c r="DX466">
        <v>1000</v>
      </c>
      <c r="EE466">
        <v>21987787</v>
      </c>
      <c r="EF466">
        <v>60</v>
      </c>
      <c r="EG466" t="s">
        <v>184</v>
      </c>
      <c r="EH466">
        <v>0</v>
      </c>
      <c r="EI466" t="s">
        <v>3</v>
      </c>
      <c r="EJ466">
        <v>1</v>
      </c>
      <c r="EK466">
        <v>435</v>
      </c>
      <c r="EL466" t="s">
        <v>747</v>
      </c>
      <c r="EM466" t="s">
        <v>748</v>
      </c>
      <c r="EO466" t="s">
        <v>3</v>
      </c>
      <c r="EQ466">
        <v>0</v>
      </c>
      <c r="ER466">
        <v>9853.14</v>
      </c>
      <c r="ES466">
        <v>9853.14</v>
      </c>
      <c r="ET466">
        <v>0</v>
      </c>
      <c r="EU466">
        <v>0</v>
      </c>
      <c r="EV466">
        <v>0</v>
      </c>
      <c r="EW466">
        <v>0</v>
      </c>
      <c r="EX466">
        <v>0</v>
      </c>
      <c r="FQ466">
        <v>0</v>
      </c>
      <c r="FR466">
        <f t="shared" si="566"/>
        <v>0</v>
      </c>
      <c r="FS466">
        <v>0</v>
      </c>
      <c r="FX466">
        <v>105</v>
      </c>
      <c r="FY466">
        <v>70</v>
      </c>
      <c r="GA466" t="s">
        <v>3</v>
      </c>
      <c r="GD466">
        <v>0</v>
      </c>
      <c r="GF466">
        <v>-1003394604</v>
      </c>
      <c r="GG466">
        <v>2</v>
      </c>
      <c r="GH466">
        <v>1</v>
      </c>
      <c r="GI466">
        <v>2</v>
      </c>
      <c r="GJ466">
        <v>0</v>
      </c>
      <c r="GK466">
        <f>ROUND(R466*(R12)/100,2)</f>
        <v>0</v>
      </c>
      <c r="GL466">
        <f t="shared" si="567"/>
        <v>0</v>
      </c>
      <c r="GM466">
        <f t="shared" si="568"/>
        <v>8360.99</v>
      </c>
      <c r="GN466">
        <f t="shared" si="569"/>
        <v>8360.99</v>
      </c>
      <c r="GO466">
        <f t="shared" si="570"/>
        <v>0</v>
      </c>
      <c r="GP466">
        <f t="shared" si="571"/>
        <v>0</v>
      </c>
      <c r="GR466">
        <v>0</v>
      </c>
      <c r="GS466">
        <v>0</v>
      </c>
      <c r="GT466">
        <v>0</v>
      </c>
      <c r="GU466" t="s">
        <v>3</v>
      </c>
      <c r="GV466">
        <f t="shared" si="572"/>
        <v>0</v>
      </c>
      <c r="GW466">
        <v>1</v>
      </c>
      <c r="GX466">
        <f t="shared" si="573"/>
        <v>0</v>
      </c>
      <c r="HA466">
        <v>0</v>
      </c>
      <c r="HB466">
        <v>0</v>
      </c>
      <c r="IK466">
        <v>0</v>
      </c>
    </row>
    <row r="467" spans="1:245" x14ac:dyDescent="0.2">
      <c r="A467">
        <v>17</v>
      </c>
      <c r="B467">
        <v>1</v>
      </c>
      <c r="E467" t="s">
        <v>757</v>
      </c>
      <c r="F467" t="s">
        <v>758</v>
      </c>
      <c r="G467" t="s">
        <v>759</v>
      </c>
      <c r="H467" t="s">
        <v>760</v>
      </c>
      <c r="I467">
        <v>1.5</v>
      </c>
      <c r="J467">
        <v>0</v>
      </c>
      <c r="O467">
        <f t="shared" si="539"/>
        <v>163.07</v>
      </c>
      <c r="P467">
        <f t="shared" si="540"/>
        <v>0.19</v>
      </c>
      <c r="Q467">
        <f t="shared" si="541"/>
        <v>17.36</v>
      </c>
      <c r="R467">
        <f t="shared" si="542"/>
        <v>0.23</v>
      </c>
      <c r="S467">
        <f t="shared" si="543"/>
        <v>145.52000000000001</v>
      </c>
      <c r="T467">
        <f t="shared" si="544"/>
        <v>0</v>
      </c>
      <c r="U467">
        <f t="shared" si="545"/>
        <v>0.54</v>
      </c>
      <c r="V467">
        <f t="shared" si="546"/>
        <v>0</v>
      </c>
      <c r="W467">
        <f t="shared" si="547"/>
        <v>0</v>
      </c>
      <c r="X467">
        <f t="shared" si="548"/>
        <v>112.05</v>
      </c>
      <c r="Y467">
        <f t="shared" si="549"/>
        <v>64.03</v>
      </c>
      <c r="AA467">
        <v>42145827</v>
      </c>
      <c r="AB467">
        <f t="shared" si="550"/>
        <v>11.95</v>
      </c>
      <c r="AC467">
        <f t="shared" si="551"/>
        <v>0.03</v>
      </c>
      <c r="AD467">
        <f t="shared" si="551"/>
        <v>6.69</v>
      </c>
      <c r="AE467">
        <f t="shared" si="551"/>
        <v>0.15</v>
      </c>
      <c r="AF467">
        <f t="shared" si="551"/>
        <v>5.23</v>
      </c>
      <c r="AG467">
        <f t="shared" si="552"/>
        <v>0</v>
      </c>
      <c r="AH467">
        <f t="shared" si="553"/>
        <v>0.36</v>
      </c>
      <c r="AI467">
        <f t="shared" si="553"/>
        <v>0</v>
      </c>
      <c r="AJ467">
        <f t="shared" si="554"/>
        <v>0</v>
      </c>
      <c r="AK467">
        <v>11.95</v>
      </c>
      <c r="AL467">
        <v>0.03</v>
      </c>
      <c r="AM467">
        <v>6.69</v>
      </c>
      <c r="AN467">
        <v>0.15</v>
      </c>
      <c r="AO467">
        <v>5.23</v>
      </c>
      <c r="AP467">
        <v>0</v>
      </c>
      <c r="AQ467">
        <v>0.36</v>
      </c>
      <c r="AR467">
        <v>0</v>
      </c>
      <c r="AS467">
        <v>0</v>
      </c>
      <c r="AT467">
        <v>77</v>
      </c>
      <c r="AU467">
        <v>44</v>
      </c>
      <c r="AV467">
        <v>1</v>
      </c>
      <c r="AW467">
        <v>1</v>
      </c>
      <c r="AZ467">
        <v>1</v>
      </c>
      <c r="BA467">
        <v>18.55</v>
      </c>
      <c r="BB467">
        <v>1.73</v>
      </c>
      <c r="BC467">
        <v>4.33</v>
      </c>
      <c r="BD467" t="s">
        <v>3</v>
      </c>
      <c r="BE467" t="s">
        <v>3</v>
      </c>
      <c r="BF467" t="s">
        <v>3</v>
      </c>
      <c r="BG467" t="s">
        <v>3</v>
      </c>
      <c r="BH467">
        <v>0</v>
      </c>
      <c r="BI467">
        <v>1</v>
      </c>
      <c r="BJ467" t="s">
        <v>761</v>
      </c>
      <c r="BM467">
        <v>682</v>
      </c>
      <c r="BN467">
        <v>7156650</v>
      </c>
      <c r="BO467" t="s">
        <v>758</v>
      </c>
      <c r="BP467">
        <v>1</v>
      </c>
      <c r="BQ467">
        <v>60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3</v>
      </c>
      <c r="BZ467">
        <v>77</v>
      </c>
      <c r="CA467">
        <v>44</v>
      </c>
      <c r="CF467">
        <v>0</v>
      </c>
      <c r="CG467">
        <v>0</v>
      </c>
      <c r="CM467">
        <v>0</v>
      </c>
      <c r="CN467" t="s">
        <v>3</v>
      </c>
      <c r="CO467">
        <v>0</v>
      </c>
      <c r="CP467">
        <f t="shared" si="555"/>
        <v>163.07000000000002</v>
      </c>
      <c r="CQ467">
        <f t="shared" si="556"/>
        <v>0.12989999999999999</v>
      </c>
      <c r="CR467">
        <f t="shared" si="557"/>
        <v>11.573700000000001</v>
      </c>
      <c r="CS467">
        <f t="shared" si="558"/>
        <v>0.15</v>
      </c>
      <c r="CT467">
        <f t="shared" si="559"/>
        <v>97.016500000000008</v>
      </c>
      <c r="CU467">
        <f t="shared" si="560"/>
        <v>0</v>
      </c>
      <c r="CV467">
        <f t="shared" si="561"/>
        <v>0.36</v>
      </c>
      <c r="CW467">
        <f t="shared" si="562"/>
        <v>0</v>
      </c>
      <c r="CX467">
        <f t="shared" si="563"/>
        <v>0</v>
      </c>
      <c r="CY467">
        <f t="shared" si="564"/>
        <v>112.05040000000001</v>
      </c>
      <c r="CZ467">
        <f t="shared" si="565"/>
        <v>64.028800000000004</v>
      </c>
      <c r="DC467" t="s">
        <v>3</v>
      </c>
      <c r="DD467" t="s">
        <v>3</v>
      </c>
      <c r="DE467" t="s">
        <v>3</v>
      </c>
      <c r="DF467" t="s">
        <v>3</v>
      </c>
      <c r="DG467" t="s">
        <v>3</v>
      </c>
      <c r="DH467" t="s">
        <v>3</v>
      </c>
      <c r="DI467" t="s">
        <v>3</v>
      </c>
      <c r="DJ467" t="s">
        <v>3</v>
      </c>
      <c r="DK467" t="s">
        <v>3</v>
      </c>
      <c r="DL467" t="s">
        <v>3</v>
      </c>
      <c r="DM467" t="s">
        <v>3</v>
      </c>
      <c r="DN467">
        <v>91</v>
      </c>
      <c r="DO467">
        <v>70</v>
      </c>
      <c r="DP467">
        <v>1.0469999999999999</v>
      </c>
      <c r="DQ467">
        <v>1.002</v>
      </c>
      <c r="DU467">
        <v>1013</v>
      </c>
      <c r="DV467" t="s">
        <v>760</v>
      </c>
      <c r="DW467" t="s">
        <v>760</v>
      </c>
      <c r="DX467">
        <v>1</v>
      </c>
      <c r="EE467">
        <v>21988034</v>
      </c>
      <c r="EF467">
        <v>60</v>
      </c>
      <c r="EG467" t="s">
        <v>184</v>
      </c>
      <c r="EH467">
        <v>0</v>
      </c>
      <c r="EI467" t="s">
        <v>3</v>
      </c>
      <c r="EJ467">
        <v>1</v>
      </c>
      <c r="EK467">
        <v>682</v>
      </c>
      <c r="EL467" t="s">
        <v>737</v>
      </c>
      <c r="EM467" t="s">
        <v>738</v>
      </c>
      <c r="EO467" t="s">
        <v>3</v>
      </c>
      <c r="EQ467">
        <v>131072</v>
      </c>
      <c r="ER467">
        <v>11.95</v>
      </c>
      <c r="ES467">
        <v>0.03</v>
      </c>
      <c r="ET467">
        <v>6.69</v>
      </c>
      <c r="EU467">
        <v>0.15</v>
      </c>
      <c r="EV467">
        <v>5.23</v>
      </c>
      <c r="EW467">
        <v>0.36</v>
      </c>
      <c r="EX467">
        <v>0</v>
      </c>
      <c r="EY467">
        <v>0</v>
      </c>
      <c r="FQ467">
        <v>0</v>
      </c>
      <c r="FR467">
        <f t="shared" si="566"/>
        <v>0</v>
      </c>
      <c r="FS467">
        <v>0</v>
      </c>
      <c r="FX467">
        <v>91</v>
      </c>
      <c r="FY467">
        <v>70</v>
      </c>
      <c r="GA467" t="s">
        <v>3</v>
      </c>
      <c r="GD467">
        <v>0</v>
      </c>
      <c r="GF467">
        <v>1596961333</v>
      </c>
      <c r="GG467">
        <v>2</v>
      </c>
      <c r="GH467">
        <v>1</v>
      </c>
      <c r="GI467">
        <v>2</v>
      </c>
      <c r="GJ467">
        <v>0</v>
      </c>
      <c r="GK467">
        <f>ROUND(R467*(R12)/100,2)</f>
        <v>0.38</v>
      </c>
      <c r="GL467">
        <f t="shared" si="567"/>
        <v>0</v>
      </c>
      <c r="GM467">
        <f t="shared" si="568"/>
        <v>339.53</v>
      </c>
      <c r="GN467">
        <f t="shared" si="569"/>
        <v>339.53</v>
      </c>
      <c r="GO467">
        <f t="shared" si="570"/>
        <v>0</v>
      </c>
      <c r="GP467">
        <f t="shared" si="571"/>
        <v>0</v>
      </c>
      <c r="GR467">
        <v>0</v>
      </c>
      <c r="GS467">
        <v>0</v>
      </c>
      <c r="GT467">
        <v>0</v>
      </c>
      <c r="GU467" t="s">
        <v>3</v>
      </c>
      <c r="GV467">
        <f t="shared" si="572"/>
        <v>0</v>
      </c>
      <c r="GW467">
        <v>1</v>
      </c>
      <c r="GX467">
        <f t="shared" si="573"/>
        <v>0</v>
      </c>
      <c r="HA467">
        <v>0</v>
      </c>
      <c r="HB467">
        <v>0</v>
      </c>
      <c r="IK467">
        <v>0</v>
      </c>
    </row>
    <row r="468" spans="1:245" x14ac:dyDescent="0.2">
      <c r="A468">
        <v>18</v>
      </c>
      <c r="B468">
        <v>1</v>
      </c>
      <c r="E468" t="s">
        <v>762</v>
      </c>
      <c r="F468" t="s">
        <v>763</v>
      </c>
      <c r="G468" t="s">
        <v>764</v>
      </c>
      <c r="H468" t="s">
        <v>205</v>
      </c>
      <c r="I468">
        <f>I467*J468</f>
        <v>8.8500000000000002E-3</v>
      </c>
      <c r="J468">
        <v>5.8999999999999999E-3</v>
      </c>
      <c r="O468">
        <f t="shared" si="539"/>
        <v>54.02</v>
      </c>
      <c r="P468">
        <f t="shared" si="540"/>
        <v>54.02</v>
      </c>
      <c r="Q468">
        <f t="shared" si="541"/>
        <v>0</v>
      </c>
      <c r="R468">
        <f t="shared" si="542"/>
        <v>0</v>
      </c>
      <c r="S468">
        <f t="shared" si="543"/>
        <v>0</v>
      </c>
      <c r="T468">
        <f t="shared" si="544"/>
        <v>0</v>
      </c>
      <c r="U468">
        <f t="shared" si="545"/>
        <v>0</v>
      </c>
      <c r="V468">
        <f t="shared" si="546"/>
        <v>0</v>
      </c>
      <c r="W468">
        <f t="shared" si="547"/>
        <v>0</v>
      </c>
      <c r="X468">
        <f t="shared" si="548"/>
        <v>0</v>
      </c>
      <c r="Y468">
        <f t="shared" si="549"/>
        <v>0</v>
      </c>
      <c r="AA468">
        <v>42145827</v>
      </c>
      <c r="AB468">
        <f t="shared" si="550"/>
        <v>2677.14</v>
      </c>
      <c r="AC468">
        <f t="shared" si="551"/>
        <v>2677.14</v>
      </c>
      <c r="AD468">
        <f t="shared" si="551"/>
        <v>0</v>
      </c>
      <c r="AE468">
        <f t="shared" si="551"/>
        <v>0</v>
      </c>
      <c r="AF468">
        <f t="shared" si="551"/>
        <v>0</v>
      </c>
      <c r="AG468">
        <f t="shared" si="552"/>
        <v>0</v>
      </c>
      <c r="AH468">
        <f t="shared" si="553"/>
        <v>0</v>
      </c>
      <c r="AI468">
        <f t="shared" si="553"/>
        <v>0</v>
      </c>
      <c r="AJ468">
        <f t="shared" si="554"/>
        <v>0</v>
      </c>
      <c r="AK468">
        <v>2677.14</v>
      </c>
      <c r="AL468">
        <v>2677.14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1</v>
      </c>
      <c r="AW468">
        <v>1</v>
      </c>
      <c r="AZ468">
        <v>1</v>
      </c>
      <c r="BA468">
        <v>1</v>
      </c>
      <c r="BB468">
        <v>1</v>
      </c>
      <c r="BC468">
        <v>2.2799999999999998</v>
      </c>
      <c r="BD468" t="s">
        <v>3</v>
      </c>
      <c r="BE468" t="s">
        <v>3</v>
      </c>
      <c r="BF468" t="s">
        <v>3</v>
      </c>
      <c r="BG468" t="s">
        <v>3</v>
      </c>
      <c r="BH468">
        <v>3</v>
      </c>
      <c r="BI468">
        <v>1</v>
      </c>
      <c r="BJ468" t="s">
        <v>765</v>
      </c>
      <c r="BM468">
        <v>682</v>
      </c>
      <c r="BN468">
        <v>7156650</v>
      </c>
      <c r="BO468" t="s">
        <v>763</v>
      </c>
      <c r="BP468">
        <v>1</v>
      </c>
      <c r="BQ468">
        <v>60</v>
      </c>
      <c r="BR468">
        <v>0</v>
      </c>
      <c r="BS468">
        <v>1</v>
      </c>
      <c r="BT468">
        <v>1</v>
      </c>
      <c r="BU468">
        <v>1</v>
      </c>
      <c r="BV468">
        <v>1</v>
      </c>
      <c r="BW468">
        <v>1</v>
      </c>
      <c r="BX468">
        <v>1</v>
      </c>
      <c r="BY468" t="s">
        <v>3</v>
      </c>
      <c r="BZ468">
        <v>0</v>
      </c>
      <c r="CA468">
        <v>0</v>
      </c>
      <c r="CF468">
        <v>0</v>
      </c>
      <c r="CG468">
        <v>0</v>
      </c>
      <c r="CM468">
        <v>0</v>
      </c>
      <c r="CN468" t="s">
        <v>3</v>
      </c>
      <c r="CO468">
        <v>0</v>
      </c>
      <c r="CP468">
        <f t="shared" si="555"/>
        <v>54.02</v>
      </c>
      <c r="CQ468">
        <f t="shared" si="556"/>
        <v>6103.8791999999994</v>
      </c>
      <c r="CR468">
        <f t="shared" si="557"/>
        <v>0</v>
      </c>
      <c r="CS468">
        <f t="shared" si="558"/>
        <v>0</v>
      </c>
      <c r="CT468">
        <f t="shared" si="559"/>
        <v>0</v>
      </c>
      <c r="CU468">
        <f t="shared" si="560"/>
        <v>0</v>
      </c>
      <c r="CV468">
        <f t="shared" si="561"/>
        <v>0</v>
      </c>
      <c r="CW468">
        <f t="shared" si="562"/>
        <v>0</v>
      </c>
      <c r="CX468">
        <f t="shared" si="563"/>
        <v>0</v>
      </c>
      <c r="CY468">
        <f t="shared" si="564"/>
        <v>0</v>
      </c>
      <c r="CZ468">
        <f t="shared" si="565"/>
        <v>0</v>
      </c>
      <c r="DC468" t="s">
        <v>3</v>
      </c>
      <c r="DD468" t="s">
        <v>3</v>
      </c>
      <c r="DE468" t="s">
        <v>3</v>
      </c>
      <c r="DF468" t="s">
        <v>3</v>
      </c>
      <c r="DG468" t="s">
        <v>3</v>
      </c>
      <c r="DH468" t="s">
        <v>3</v>
      </c>
      <c r="DI468" t="s">
        <v>3</v>
      </c>
      <c r="DJ468" t="s">
        <v>3</v>
      </c>
      <c r="DK468" t="s">
        <v>3</v>
      </c>
      <c r="DL468" t="s">
        <v>3</v>
      </c>
      <c r="DM468" t="s">
        <v>3</v>
      </c>
      <c r="DN468">
        <v>91</v>
      </c>
      <c r="DO468">
        <v>70</v>
      </c>
      <c r="DP468">
        <v>1.0469999999999999</v>
      </c>
      <c r="DQ468">
        <v>1.002</v>
      </c>
      <c r="DU468">
        <v>1010</v>
      </c>
      <c r="DV468" t="s">
        <v>205</v>
      </c>
      <c r="DW468" t="s">
        <v>205</v>
      </c>
      <c r="DX468">
        <v>1</v>
      </c>
      <c r="EE468">
        <v>21988034</v>
      </c>
      <c r="EF468">
        <v>60</v>
      </c>
      <c r="EG468" t="s">
        <v>184</v>
      </c>
      <c r="EH468">
        <v>0</v>
      </c>
      <c r="EI468" t="s">
        <v>3</v>
      </c>
      <c r="EJ468">
        <v>1</v>
      </c>
      <c r="EK468">
        <v>682</v>
      </c>
      <c r="EL468" t="s">
        <v>737</v>
      </c>
      <c r="EM468" t="s">
        <v>738</v>
      </c>
      <c r="EO468" t="s">
        <v>3</v>
      </c>
      <c r="EQ468">
        <v>0</v>
      </c>
      <c r="ER468">
        <v>2677.14</v>
      </c>
      <c r="ES468">
        <v>2677.14</v>
      </c>
      <c r="ET468">
        <v>0</v>
      </c>
      <c r="EU468">
        <v>0</v>
      </c>
      <c r="EV468">
        <v>0</v>
      </c>
      <c r="EW468">
        <v>0</v>
      </c>
      <c r="EX468">
        <v>0</v>
      </c>
      <c r="FQ468">
        <v>0</v>
      </c>
      <c r="FR468">
        <f t="shared" si="566"/>
        <v>0</v>
      </c>
      <c r="FS468">
        <v>0</v>
      </c>
      <c r="FX468">
        <v>91</v>
      </c>
      <c r="FY468">
        <v>70</v>
      </c>
      <c r="GA468" t="s">
        <v>3</v>
      </c>
      <c r="GD468">
        <v>0</v>
      </c>
      <c r="GF468">
        <v>814488565</v>
      </c>
      <c r="GG468">
        <v>2</v>
      </c>
      <c r="GH468">
        <v>1</v>
      </c>
      <c r="GI468">
        <v>2</v>
      </c>
      <c r="GJ468">
        <v>0</v>
      </c>
      <c r="GK468">
        <f>ROUND(R468*(R12)/100,2)</f>
        <v>0</v>
      </c>
      <c r="GL468">
        <f t="shared" si="567"/>
        <v>0</v>
      </c>
      <c r="GM468">
        <f t="shared" si="568"/>
        <v>54.02</v>
      </c>
      <c r="GN468">
        <f t="shared" si="569"/>
        <v>54.02</v>
      </c>
      <c r="GO468">
        <f t="shared" si="570"/>
        <v>0</v>
      </c>
      <c r="GP468">
        <f t="shared" si="571"/>
        <v>0</v>
      </c>
      <c r="GR468">
        <v>0</v>
      </c>
      <c r="GS468">
        <v>0</v>
      </c>
      <c r="GT468">
        <v>0</v>
      </c>
      <c r="GU468" t="s">
        <v>3</v>
      </c>
      <c r="GV468">
        <f t="shared" si="572"/>
        <v>0</v>
      </c>
      <c r="GW468">
        <v>1</v>
      </c>
      <c r="GX468">
        <f t="shared" si="573"/>
        <v>0</v>
      </c>
      <c r="HA468">
        <v>0</v>
      </c>
      <c r="HB468">
        <v>0</v>
      </c>
      <c r="IK468">
        <v>0</v>
      </c>
    </row>
    <row r="469" spans="1:245" x14ac:dyDescent="0.2">
      <c r="A469">
        <v>17</v>
      </c>
      <c r="B469">
        <v>1</v>
      </c>
      <c r="E469" t="s">
        <v>766</v>
      </c>
      <c r="F469" t="s">
        <v>767</v>
      </c>
      <c r="G469" t="s">
        <v>768</v>
      </c>
      <c r="H469" t="s">
        <v>20</v>
      </c>
      <c r="I469">
        <v>2.8199999999999999E-2</v>
      </c>
      <c r="J469">
        <v>0</v>
      </c>
      <c r="O469">
        <f t="shared" si="539"/>
        <v>55.49</v>
      </c>
      <c r="P469">
        <f t="shared" si="540"/>
        <v>7</v>
      </c>
      <c r="Q469">
        <f t="shared" si="541"/>
        <v>3.9</v>
      </c>
      <c r="R469">
        <f t="shared" si="542"/>
        <v>7.0000000000000007E-2</v>
      </c>
      <c r="S469">
        <f t="shared" si="543"/>
        <v>44.59</v>
      </c>
      <c r="T469">
        <f t="shared" si="544"/>
        <v>0</v>
      </c>
      <c r="U469">
        <f t="shared" si="545"/>
        <v>0.17220329999999995</v>
      </c>
      <c r="V469">
        <f t="shared" si="546"/>
        <v>0</v>
      </c>
      <c r="W469">
        <f t="shared" si="547"/>
        <v>0</v>
      </c>
      <c r="X469">
        <f t="shared" si="548"/>
        <v>38.35</v>
      </c>
      <c r="Y469">
        <f t="shared" si="549"/>
        <v>19.62</v>
      </c>
      <c r="AA469">
        <v>42145827</v>
      </c>
      <c r="AB469">
        <f t="shared" si="550"/>
        <v>120.822</v>
      </c>
      <c r="AC469">
        <f t="shared" ref="AC469:AC493" si="574">ROUND((ES469),6)</f>
        <v>9.4600000000000009</v>
      </c>
      <c r="AD469">
        <f>ROUND(((ET469*1.25)),6)</f>
        <v>26.112500000000001</v>
      </c>
      <c r="AE469">
        <f>ROUND(((EU469*1.25)),6)</f>
        <v>2.3374999999999999</v>
      </c>
      <c r="AF469">
        <f>ROUND(((EV469*1.15)),6)</f>
        <v>85.249499999999998</v>
      </c>
      <c r="AG469">
        <f t="shared" si="552"/>
        <v>0</v>
      </c>
      <c r="AH469">
        <f>((EW469*1.15))</f>
        <v>6.1064999999999987</v>
      </c>
      <c r="AI469">
        <f>((EX469*1.25))</f>
        <v>0</v>
      </c>
      <c r="AJ469">
        <f t="shared" si="554"/>
        <v>0</v>
      </c>
      <c r="AK469">
        <v>104.48</v>
      </c>
      <c r="AL469">
        <v>9.4600000000000009</v>
      </c>
      <c r="AM469">
        <v>20.89</v>
      </c>
      <c r="AN469">
        <v>1.87</v>
      </c>
      <c r="AO469">
        <v>74.13</v>
      </c>
      <c r="AP469">
        <v>0</v>
      </c>
      <c r="AQ469">
        <v>5.31</v>
      </c>
      <c r="AR469">
        <v>0</v>
      </c>
      <c r="AS469">
        <v>0</v>
      </c>
      <c r="AT469">
        <v>86</v>
      </c>
      <c r="AU469">
        <v>44</v>
      </c>
      <c r="AV469">
        <v>1</v>
      </c>
      <c r="AW469">
        <v>1</v>
      </c>
      <c r="AZ469">
        <v>1</v>
      </c>
      <c r="BA469">
        <v>18.55</v>
      </c>
      <c r="BB469">
        <v>5.3</v>
      </c>
      <c r="BC469">
        <v>26.24</v>
      </c>
      <c r="BD469" t="s">
        <v>3</v>
      </c>
      <c r="BE469" t="s">
        <v>3</v>
      </c>
      <c r="BF469" t="s">
        <v>3</v>
      </c>
      <c r="BG469" t="s">
        <v>3</v>
      </c>
      <c r="BH469">
        <v>0</v>
      </c>
      <c r="BI469">
        <v>1</v>
      </c>
      <c r="BJ469" t="s">
        <v>769</v>
      </c>
      <c r="BM469">
        <v>97</v>
      </c>
      <c r="BN469">
        <v>7156650</v>
      </c>
      <c r="BO469" t="s">
        <v>767</v>
      </c>
      <c r="BP469">
        <v>1</v>
      </c>
      <c r="BQ469">
        <v>30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3</v>
      </c>
      <c r="BZ469">
        <v>86</v>
      </c>
      <c r="CA469">
        <v>44</v>
      </c>
      <c r="CF469">
        <v>0</v>
      </c>
      <c r="CG469">
        <v>0</v>
      </c>
      <c r="CM469">
        <v>0</v>
      </c>
      <c r="CN469" t="s">
        <v>3</v>
      </c>
      <c r="CO469">
        <v>0</v>
      </c>
      <c r="CP469">
        <f t="shared" si="555"/>
        <v>55.49</v>
      </c>
      <c r="CQ469">
        <f t="shared" si="556"/>
        <v>248.2304</v>
      </c>
      <c r="CR469">
        <f t="shared" si="557"/>
        <v>138.39625000000001</v>
      </c>
      <c r="CS469">
        <f t="shared" si="558"/>
        <v>2.3374999999999999</v>
      </c>
      <c r="CT469">
        <f t="shared" si="559"/>
        <v>1581.3782249999999</v>
      </c>
      <c r="CU469">
        <f t="shared" si="560"/>
        <v>0</v>
      </c>
      <c r="CV469">
        <f t="shared" si="561"/>
        <v>6.1064999999999987</v>
      </c>
      <c r="CW469">
        <f t="shared" si="562"/>
        <v>0</v>
      </c>
      <c r="CX469">
        <f t="shared" si="563"/>
        <v>0</v>
      </c>
      <c r="CY469">
        <f t="shared" si="564"/>
        <v>38.3474</v>
      </c>
      <c r="CZ469">
        <f t="shared" si="565"/>
        <v>19.619600000000002</v>
      </c>
      <c r="DC469" t="s">
        <v>3</v>
      </c>
      <c r="DD469" t="s">
        <v>3</v>
      </c>
      <c r="DE469" t="s">
        <v>11</v>
      </c>
      <c r="DF469" t="s">
        <v>11</v>
      </c>
      <c r="DG469" t="s">
        <v>12</v>
      </c>
      <c r="DH469" t="s">
        <v>3</v>
      </c>
      <c r="DI469" t="s">
        <v>12</v>
      </c>
      <c r="DJ469" t="s">
        <v>11</v>
      </c>
      <c r="DK469" t="s">
        <v>3</v>
      </c>
      <c r="DL469" t="s">
        <v>3</v>
      </c>
      <c r="DM469" t="s">
        <v>3</v>
      </c>
      <c r="DN469">
        <v>100</v>
      </c>
      <c r="DO469">
        <v>64</v>
      </c>
      <c r="DP469">
        <v>1.0469999999999999</v>
      </c>
      <c r="DQ469">
        <v>1</v>
      </c>
      <c r="DU469">
        <v>1005</v>
      </c>
      <c r="DV469" t="s">
        <v>20</v>
      </c>
      <c r="DW469" t="s">
        <v>20</v>
      </c>
      <c r="DX469">
        <v>100</v>
      </c>
      <c r="EE469">
        <v>21987449</v>
      </c>
      <c r="EF469">
        <v>30</v>
      </c>
      <c r="EG469" t="s">
        <v>22</v>
      </c>
      <c r="EH469">
        <v>0</v>
      </c>
      <c r="EI469" t="s">
        <v>3</v>
      </c>
      <c r="EJ469">
        <v>1</v>
      </c>
      <c r="EK469">
        <v>97</v>
      </c>
      <c r="EL469" t="s">
        <v>770</v>
      </c>
      <c r="EM469" t="s">
        <v>771</v>
      </c>
      <c r="EO469" t="s">
        <v>3</v>
      </c>
      <c r="EQ469">
        <v>131072</v>
      </c>
      <c r="ER469">
        <v>104.48</v>
      </c>
      <c r="ES469">
        <v>9.4600000000000009</v>
      </c>
      <c r="ET469">
        <v>20.89</v>
      </c>
      <c r="EU469">
        <v>1.87</v>
      </c>
      <c r="EV469">
        <v>74.13</v>
      </c>
      <c r="EW469">
        <v>5.31</v>
      </c>
      <c r="EX469">
        <v>0</v>
      </c>
      <c r="EY469">
        <v>0</v>
      </c>
      <c r="FQ469">
        <v>0</v>
      </c>
      <c r="FR469">
        <f t="shared" si="566"/>
        <v>0</v>
      </c>
      <c r="FS469">
        <v>0</v>
      </c>
      <c r="FX469">
        <v>100</v>
      </c>
      <c r="FY469">
        <v>64</v>
      </c>
      <c r="GA469" t="s">
        <v>3</v>
      </c>
      <c r="GD469">
        <v>0</v>
      </c>
      <c r="GF469">
        <v>1686603062</v>
      </c>
      <c r="GG469">
        <v>2</v>
      </c>
      <c r="GH469">
        <v>1</v>
      </c>
      <c r="GI469">
        <v>2</v>
      </c>
      <c r="GJ469">
        <v>0</v>
      </c>
      <c r="GK469">
        <f>ROUND(R469*(R12)/100,2)</f>
        <v>0.12</v>
      </c>
      <c r="GL469">
        <f t="shared" si="567"/>
        <v>0</v>
      </c>
      <c r="GM469">
        <f t="shared" si="568"/>
        <v>113.58</v>
      </c>
      <c r="GN469">
        <f t="shared" si="569"/>
        <v>113.58</v>
      </c>
      <c r="GO469">
        <f t="shared" si="570"/>
        <v>0</v>
      </c>
      <c r="GP469">
        <f t="shared" si="571"/>
        <v>0</v>
      </c>
      <c r="GR469">
        <v>0</v>
      </c>
      <c r="GS469">
        <v>0</v>
      </c>
      <c r="GT469">
        <v>0</v>
      </c>
      <c r="GU469" t="s">
        <v>3</v>
      </c>
      <c r="GV469">
        <f t="shared" si="572"/>
        <v>0</v>
      </c>
      <c r="GW469">
        <v>1</v>
      </c>
      <c r="GX469">
        <f t="shared" si="573"/>
        <v>0</v>
      </c>
      <c r="HA469">
        <v>0</v>
      </c>
      <c r="HB469">
        <v>0</v>
      </c>
      <c r="IK469">
        <v>0</v>
      </c>
    </row>
    <row r="470" spans="1:245" x14ac:dyDescent="0.2">
      <c r="A470">
        <v>18</v>
      </c>
      <c r="B470">
        <v>1</v>
      </c>
      <c r="E470" t="s">
        <v>772</v>
      </c>
      <c r="F470" t="s">
        <v>773</v>
      </c>
      <c r="G470" t="s">
        <v>774</v>
      </c>
      <c r="H470" t="s">
        <v>39</v>
      </c>
      <c r="I470">
        <f>I469*J470</f>
        <v>2.5399999999999999E-4</v>
      </c>
      <c r="J470">
        <v>9.0070921985815604E-3</v>
      </c>
      <c r="O470">
        <f t="shared" si="539"/>
        <v>9.43</v>
      </c>
      <c r="P470">
        <f t="shared" si="540"/>
        <v>9.43</v>
      </c>
      <c r="Q470">
        <f t="shared" si="541"/>
        <v>0</v>
      </c>
      <c r="R470">
        <f t="shared" si="542"/>
        <v>0</v>
      </c>
      <c r="S470">
        <f t="shared" si="543"/>
        <v>0</v>
      </c>
      <c r="T470">
        <f t="shared" si="544"/>
        <v>0</v>
      </c>
      <c r="U470">
        <f t="shared" si="545"/>
        <v>0</v>
      </c>
      <c r="V470">
        <f t="shared" si="546"/>
        <v>0</v>
      </c>
      <c r="W470">
        <f t="shared" si="547"/>
        <v>0</v>
      </c>
      <c r="X470">
        <f t="shared" si="548"/>
        <v>0</v>
      </c>
      <c r="Y470">
        <f t="shared" si="549"/>
        <v>0</v>
      </c>
      <c r="AA470">
        <v>42145827</v>
      </c>
      <c r="AB470">
        <f t="shared" si="550"/>
        <v>18660.61</v>
      </c>
      <c r="AC470">
        <f t="shared" si="574"/>
        <v>18660.61</v>
      </c>
      <c r="AD470">
        <f t="shared" ref="AD470:AF473" si="575">ROUND((ET470),6)</f>
        <v>0</v>
      </c>
      <c r="AE470">
        <f t="shared" si="575"/>
        <v>0</v>
      </c>
      <c r="AF470">
        <f t="shared" si="575"/>
        <v>0</v>
      </c>
      <c r="AG470">
        <f t="shared" si="552"/>
        <v>0</v>
      </c>
      <c r="AH470">
        <f t="shared" ref="AH470:AI473" si="576">(EW470)</f>
        <v>0</v>
      </c>
      <c r="AI470">
        <f t="shared" si="576"/>
        <v>0</v>
      </c>
      <c r="AJ470">
        <f t="shared" si="554"/>
        <v>0</v>
      </c>
      <c r="AK470">
        <v>18660.61</v>
      </c>
      <c r="AL470">
        <v>18660.61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1</v>
      </c>
      <c r="AW470">
        <v>1</v>
      </c>
      <c r="AZ470">
        <v>1</v>
      </c>
      <c r="BA470">
        <v>1</v>
      </c>
      <c r="BB470">
        <v>1</v>
      </c>
      <c r="BC470">
        <v>1.99</v>
      </c>
      <c r="BD470" t="s">
        <v>3</v>
      </c>
      <c r="BE470" t="s">
        <v>3</v>
      </c>
      <c r="BF470" t="s">
        <v>3</v>
      </c>
      <c r="BG470" t="s">
        <v>3</v>
      </c>
      <c r="BH470">
        <v>3</v>
      </c>
      <c r="BI470">
        <v>1</v>
      </c>
      <c r="BJ470" t="s">
        <v>775</v>
      </c>
      <c r="BM470">
        <v>97</v>
      </c>
      <c r="BN470">
        <v>7156650</v>
      </c>
      <c r="BO470" t="s">
        <v>773</v>
      </c>
      <c r="BP470">
        <v>1</v>
      </c>
      <c r="BQ470">
        <v>30</v>
      </c>
      <c r="BR470">
        <v>0</v>
      </c>
      <c r="BS470">
        <v>1</v>
      </c>
      <c r="BT470">
        <v>1</v>
      </c>
      <c r="BU470">
        <v>1</v>
      </c>
      <c r="BV470">
        <v>1</v>
      </c>
      <c r="BW470">
        <v>1</v>
      </c>
      <c r="BX470">
        <v>1</v>
      </c>
      <c r="BY470" t="s">
        <v>3</v>
      </c>
      <c r="BZ470">
        <v>0</v>
      </c>
      <c r="CA470">
        <v>0</v>
      </c>
      <c r="CF470">
        <v>0</v>
      </c>
      <c r="CG470">
        <v>0</v>
      </c>
      <c r="CM470">
        <v>0</v>
      </c>
      <c r="CN470" t="s">
        <v>3</v>
      </c>
      <c r="CO470">
        <v>0</v>
      </c>
      <c r="CP470">
        <f t="shared" si="555"/>
        <v>9.43</v>
      </c>
      <c r="CQ470">
        <f t="shared" si="556"/>
        <v>37134.613900000004</v>
      </c>
      <c r="CR470">
        <f t="shared" si="557"/>
        <v>0</v>
      </c>
      <c r="CS470">
        <f t="shared" si="558"/>
        <v>0</v>
      </c>
      <c r="CT470">
        <f t="shared" si="559"/>
        <v>0</v>
      </c>
      <c r="CU470">
        <f t="shared" si="560"/>
        <v>0</v>
      </c>
      <c r="CV470">
        <f t="shared" si="561"/>
        <v>0</v>
      </c>
      <c r="CW470">
        <f t="shared" si="562"/>
        <v>0</v>
      </c>
      <c r="CX470">
        <f t="shared" si="563"/>
        <v>0</v>
      </c>
      <c r="CY470">
        <f t="shared" si="564"/>
        <v>0</v>
      </c>
      <c r="CZ470">
        <f t="shared" si="565"/>
        <v>0</v>
      </c>
      <c r="DC470" t="s">
        <v>3</v>
      </c>
      <c r="DD470" t="s">
        <v>3</v>
      </c>
      <c r="DE470" t="s">
        <v>3</v>
      </c>
      <c r="DF470" t="s">
        <v>3</v>
      </c>
      <c r="DG470" t="s">
        <v>3</v>
      </c>
      <c r="DH470" t="s">
        <v>3</v>
      </c>
      <c r="DI470" t="s">
        <v>3</v>
      </c>
      <c r="DJ470" t="s">
        <v>3</v>
      </c>
      <c r="DK470" t="s">
        <v>3</v>
      </c>
      <c r="DL470" t="s">
        <v>3</v>
      </c>
      <c r="DM470" t="s">
        <v>3</v>
      </c>
      <c r="DN470">
        <v>100</v>
      </c>
      <c r="DO470">
        <v>64</v>
      </c>
      <c r="DP470">
        <v>1.0469999999999999</v>
      </c>
      <c r="DQ470">
        <v>1</v>
      </c>
      <c r="DU470">
        <v>1009</v>
      </c>
      <c r="DV470" t="s">
        <v>39</v>
      </c>
      <c r="DW470" t="s">
        <v>39</v>
      </c>
      <c r="DX470">
        <v>1000</v>
      </c>
      <c r="EE470">
        <v>21987449</v>
      </c>
      <c r="EF470">
        <v>30</v>
      </c>
      <c r="EG470" t="s">
        <v>22</v>
      </c>
      <c r="EH470">
        <v>0</v>
      </c>
      <c r="EI470" t="s">
        <v>3</v>
      </c>
      <c r="EJ470">
        <v>1</v>
      </c>
      <c r="EK470">
        <v>97</v>
      </c>
      <c r="EL470" t="s">
        <v>770</v>
      </c>
      <c r="EM470" t="s">
        <v>771</v>
      </c>
      <c r="EO470" t="s">
        <v>3</v>
      </c>
      <c r="EQ470">
        <v>0</v>
      </c>
      <c r="ER470">
        <v>18660.61</v>
      </c>
      <c r="ES470">
        <v>18660.61</v>
      </c>
      <c r="ET470">
        <v>0</v>
      </c>
      <c r="EU470">
        <v>0</v>
      </c>
      <c r="EV470">
        <v>0</v>
      </c>
      <c r="EW470">
        <v>0</v>
      </c>
      <c r="EX470">
        <v>0</v>
      </c>
      <c r="FQ470">
        <v>0</v>
      </c>
      <c r="FR470">
        <f t="shared" si="566"/>
        <v>0</v>
      </c>
      <c r="FS470">
        <v>0</v>
      </c>
      <c r="FX470">
        <v>100</v>
      </c>
      <c r="FY470">
        <v>64</v>
      </c>
      <c r="GA470" t="s">
        <v>3</v>
      </c>
      <c r="GD470">
        <v>0</v>
      </c>
      <c r="GF470">
        <v>1943683001</v>
      </c>
      <c r="GG470">
        <v>2</v>
      </c>
      <c r="GH470">
        <v>1</v>
      </c>
      <c r="GI470">
        <v>2</v>
      </c>
      <c r="GJ470">
        <v>0</v>
      </c>
      <c r="GK470">
        <f>ROUND(R470*(R12)/100,2)</f>
        <v>0</v>
      </c>
      <c r="GL470">
        <f t="shared" si="567"/>
        <v>0</v>
      </c>
      <c r="GM470">
        <f t="shared" si="568"/>
        <v>9.43</v>
      </c>
      <c r="GN470">
        <f t="shared" si="569"/>
        <v>9.43</v>
      </c>
      <c r="GO470">
        <f t="shared" si="570"/>
        <v>0</v>
      </c>
      <c r="GP470">
        <f t="shared" si="571"/>
        <v>0</v>
      </c>
      <c r="GR470">
        <v>0</v>
      </c>
      <c r="GS470">
        <v>0</v>
      </c>
      <c r="GT470">
        <v>0</v>
      </c>
      <c r="GU470" t="s">
        <v>3</v>
      </c>
      <c r="GV470">
        <f t="shared" si="572"/>
        <v>0</v>
      </c>
      <c r="GW470">
        <v>1</v>
      </c>
      <c r="GX470">
        <f t="shared" si="573"/>
        <v>0</v>
      </c>
      <c r="HA470">
        <v>0</v>
      </c>
      <c r="HB470">
        <v>0</v>
      </c>
      <c r="IK470">
        <v>0</v>
      </c>
    </row>
    <row r="471" spans="1:245" x14ac:dyDescent="0.2">
      <c r="A471">
        <v>17</v>
      </c>
      <c r="B471">
        <v>1</v>
      </c>
      <c r="E471" t="s">
        <v>776</v>
      </c>
      <c r="F471" t="s">
        <v>181</v>
      </c>
      <c r="G471" t="s">
        <v>182</v>
      </c>
      <c r="H471" t="s">
        <v>20</v>
      </c>
      <c r="I471">
        <v>2.1600000000000001E-2</v>
      </c>
      <c r="J471">
        <v>0</v>
      </c>
      <c r="O471">
        <f t="shared" si="539"/>
        <v>334.15</v>
      </c>
      <c r="P471">
        <f t="shared" si="540"/>
        <v>0</v>
      </c>
      <c r="Q471">
        <f t="shared" si="541"/>
        <v>0</v>
      </c>
      <c r="R471">
        <f t="shared" si="542"/>
        <v>0</v>
      </c>
      <c r="S471">
        <f t="shared" si="543"/>
        <v>334.15</v>
      </c>
      <c r="T471">
        <f t="shared" si="544"/>
        <v>0</v>
      </c>
      <c r="U471">
        <f t="shared" si="545"/>
        <v>1.7625599999999999</v>
      </c>
      <c r="V471">
        <f t="shared" si="546"/>
        <v>0</v>
      </c>
      <c r="W471">
        <f t="shared" si="547"/>
        <v>0</v>
      </c>
      <c r="X471">
        <f t="shared" si="548"/>
        <v>287.37</v>
      </c>
      <c r="Y471">
        <f t="shared" si="549"/>
        <v>147.03</v>
      </c>
      <c r="AA471">
        <v>42145827</v>
      </c>
      <c r="AB471">
        <f t="shared" si="550"/>
        <v>833.95</v>
      </c>
      <c r="AC471">
        <f t="shared" si="574"/>
        <v>0</v>
      </c>
      <c r="AD471">
        <f t="shared" si="575"/>
        <v>0</v>
      </c>
      <c r="AE471">
        <f t="shared" si="575"/>
        <v>0</v>
      </c>
      <c r="AF471">
        <f t="shared" si="575"/>
        <v>833.95</v>
      </c>
      <c r="AG471">
        <f t="shared" si="552"/>
        <v>0</v>
      </c>
      <c r="AH471">
        <f t="shared" si="576"/>
        <v>81.599999999999994</v>
      </c>
      <c r="AI471">
        <f t="shared" si="576"/>
        <v>0</v>
      </c>
      <c r="AJ471">
        <f t="shared" si="554"/>
        <v>0</v>
      </c>
      <c r="AK471">
        <v>833.95</v>
      </c>
      <c r="AL471">
        <v>0</v>
      </c>
      <c r="AM471">
        <v>0</v>
      </c>
      <c r="AN471">
        <v>0</v>
      </c>
      <c r="AO471">
        <v>833.95</v>
      </c>
      <c r="AP471">
        <v>0</v>
      </c>
      <c r="AQ471">
        <v>81.599999999999994</v>
      </c>
      <c r="AR471">
        <v>0</v>
      </c>
      <c r="AS471">
        <v>0</v>
      </c>
      <c r="AT471">
        <v>86</v>
      </c>
      <c r="AU471">
        <v>44</v>
      </c>
      <c r="AV471">
        <v>1</v>
      </c>
      <c r="AW471">
        <v>1</v>
      </c>
      <c r="AZ471">
        <v>1</v>
      </c>
      <c r="BA471">
        <v>18.55</v>
      </c>
      <c r="BB471">
        <v>1</v>
      </c>
      <c r="BC471">
        <v>1</v>
      </c>
      <c r="BD471" t="s">
        <v>3</v>
      </c>
      <c r="BE471" t="s">
        <v>3</v>
      </c>
      <c r="BF471" t="s">
        <v>3</v>
      </c>
      <c r="BG471" t="s">
        <v>3</v>
      </c>
      <c r="BH471">
        <v>0</v>
      </c>
      <c r="BI471">
        <v>1</v>
      </c>
      <c r="BJ471" t="s">
        <v>183</v>
      </c>
      <c r="BM471">
        <v>460</v>
      </c>
      <c r="BN471">
        <v>7156650</v>
      </c>
      <c r="BO471" t="s">
        <v>181</v>
      </c>
      <c r="BP471">
        <v>1</v>
      </c>
      <c r="BQ471">
        <v>60</v>
      </c>
      <c r="BR471">
        <v>0</v>
      </c>
      <c r="BS471">
        <v>1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3</v>
      </c>
      <c r="BZ471">
        <v>86</v>
      </c>
      <c r="CA471">
        <v>44</v>
      </c>
      <c r="CF471">
        <v>0</v>
      </c>
      <c r="CG471">
        <v>0</v>
      </c>
      <c r="CM471">
        <v>0</v>
      </c>
      <c r="CN471" t="s">
        <v>3</v>
      </c>
      <c r="CO471">
        <v>0</v>
      </c>
      <c r="CP471">
        <f t="shared" si="555"/>
        <v>334.15</v>
      </c>
      <c r="CQ471">
        <f t="shared" si="556"/>
        <v>0</v>
      </c>
      <c r="CR471">
        <f t="shared" si="557"/>
        <v>0</v>
      </c>
      <c r="CS471">
        <f t="shared" si="558"/>
        <v>0</v>
      </c>
      <c r="CT471">
        <f t="shared" si="559"/>
        <v>15469.772500000001</v>
      </c>
      <c r="CU471">
        <f t="shared" si="560"/>
        <v>0</v>
      </c>
      <c r="CV471">
        <f t="shared" si="561"/>
        <v>81.599999999999994</v>
      </c>
      <c r="CW471">
        <f t="shared" si="562"/>
        <v>0</v>
      </c>
      <c r="CX471">
        <f t="shared" si="563"/>
        <v>0</v>
      </c>
      <c r="CY471">
        <f t="shared" si="564"/>
        <v>287.36899999999997</v>
      </c>
      <c r="CZ471">
        <f t="shared" si="565"/>
        <v>147.02599999999998</v>
      </c>
      <c r="DC471" t="s">
        <v>3</v>
      </c>
      <c r="DD471" t="s">
        <v>3</v>
      </c>
      <c r="DE471" t="s">
        <v>3</v>
      </c>
      <c r="DF471" t="s">
        <v>3</v>
      </c>
      <c r="DG471" t="s">
        <v>3</v>
      </c>
      <c r="DH471" t="s">
        <v>3</v>
      </c>
      <c r="DI471" t="s">
        <v>3</v>
      </c>
      <c r="DJ471" t="s">
        <v>3</v>
      </c>
      <c r="DK471" t="s">
        <v>3</v>
      </c>
      <c r="DL471" t="s">
        <v>3</v>
      </c>
      <c r="DM471" t="s">
        <v>3</v>
      </c>
      <c r="DN471">
        <v>100</v>
      </c>
      <c r="DO471">
        <v>64</v>
      </c>
      <c r="DP471">
        <v>1.0249999999999999</v>
      </c>
      <c r="DQ471">
        <v>1</v>
      </c>
      <c r="DU471">
        <v>1005</v>
      </c>
      <c r="DV471" t="s">
        <v>20</v>
      </c>
      <c r="DW471" t="s">
        <v>20</v>
      </c>
      <c r="DX471">
        <v>100</v>
      </c>
      <c r="EE471">
        <v>21987812</v>
      </c>
      <c r="EF471">
        <v>60</v>
      </c>
      <c r="EG471" t="s">
        <v>184</v>
      </c>
      <c r="EH471">
        <v>0</v>
      </c>
      <c r="EI471" t="s">
        <v>3</v>
      </c>
      <c r="EJ471">
        <v>1</v>
      </c>
      <c r="EK471">
        <v>460</v>
      </c>
      <c r="EL471" t="s">
        <v>185</v>
      </c>
      <c r="EM471" t="s">
        <v>186</v>
      </c>
      <c r="EO471" t="s">
        <v>3</v>
      </c>
      <c r="EQ471">
        <v>131072</v>
      </c>
      <c r="ER471">
        <v>833.95</v>
      </c>
      <c r="ES471">
        <v>0</v>
      </c>
      <c r="ET471">
        <v>0</v>
      </c>
      <c r="EU471">
        <v>0</v>
      </c>
      <c r="EV471">
        <v>833.95</v>
      </c>
      <c r="EW471">
        <v>81.599999999999994</v>
      </c>
      <c r="EX471">
        <v>0</v>
      </c>
      <c r="EY471">
        <v>0</v>
      </c>
      <c r="FQ471">
        <v>0</v>
      </c>
      <c r="FR471">
        <f t="shared" si="566"/>
        <v>0</v>
      </c>
      <c r="FS471">
        <v>0</v>
      </c>
      <c r="FX471">
        <v>100</v>
      </c>
      <c r="FY471">
        <v>64</v>
      </c>
      <c r="GA471" t="s">
        <v>3</v>
      </c>
      <c r="GD471">
        <v>0</v>
      </c>
      <c r="GF471">
        <v>1898319204</v>
      </c>
      <c r="GG471">
        <v>2</v>
      </c>
      <c r="GH471">
        <v>1</v>
      </c>
      <c r="GI471">
        <v>2</v>
      </c>
      <c r="GJ471">
        <v>0</v>
      </c>
      <c r="GK471">
        <f>ROUND(R471*(R12)/100,2)</f>
        <v>0</v>
      </c>
      <c r="GL471">
        <f t="shared" si="567"/>
        <v>0</v>
      </c>
      <c r="GM471">
        <f t="shared" si="568"/>
        <v>768.55</v>
      </c>
      <c r="GN471">
        <f t="shared" si="569"/>
        <v>768.55</v>
      </c>
      <c r="GO471">
        <f t="shared" si="570"/>
        <v>0</v>
      </c>
      <c r="GP471">
        <f t="shared" si="571"/>
        <v>0</v>
      </c>
      <c r="GR471">
        <v>0</v>
      </c>
      <c r="GS471">
        <v>0</v>
      </c>
      <c r="GT471">
        <v>0</v>
      </c>
      <c r="GU471" t="s">
        <v>3</v>
      </c>
      <c r="GV471">
        <f t="shared" si="572"/>
        <v>0</v>
      </c>
      <c r="GW471">
        <v>1</v>
      </c>
      <c r="GX471">
        <f t="shared" si="573"/>
        <v>0</v>
      </c>
      <c r="HA471">
        <v>0</v>
      </c>
      <c r="HB471">
        <v>0</v>
      </c>
      <c r="IK471">
        <v>0</v>
      </c>
    </row>
    <row r="472" spans="1:245" x14ac:dyDescent="0.2">
      <c r="A472">
        <v>18</v>
      </c>
      <c r="B472">
        <v>1</v>
      </c>
      <c r="E472" t="s">
        <v>777</v>
      </c>
      <c r="F472" t="s">
        <v>188</v>
      </c>
      <c r="G472" t="s">
        <v>189</v>
      </c>
      <c r="H472" t="s">
        <v>28</v>
      </c>
      <c r="I472">
        <f>I471*J472</f>
        <v>2.3759999999999999</v>
      </c>
      <c r="J472">
        <v>109.99999999999999</v>
      </c>
      <c r="O472">
        <f t="shared" si="539"/>
        <v>1163.3900000000001</v>
      </c>
      <c r="P472">
        <f t="shared" si="540"/>
        <v>1163.3900000000001</v>
      </c>
      <c r="Q472">
        <f t="shared" si="541"/>
        <v>0</v>
      </c>
      <c r="R472">
        <f t="shared" si="542"/>
        <v>0</v>
      </c>
      <c r="S472">
        <f t="shared" si="543"/>
        <v>0</v>
      </c>
      <c r="T472">
        <f t="shared" si="544"/>
        <v>0</v>
      </c>
      <c r="U472">
        <f t="shared" si="545"/>
        <v>0</v>
      </c>
      <c r="V472">
        <f t="shared" si="546"/>
        <v>0</v>
      </c>
      <c r="W472">
        <f t="shared" si="547"/>
        <v>0</v>
      </c>
      <c r="X472">
        <f t="shared" si="548"/>
        <v>0</v>
      </c>
      <c r="Y472">
        <f t="shared" si="549"/>
        <v>0</v>
      </c>
      <c r="AA472">
        <v>42145827</v>
      </c>
      <c r="AB472">
        <f t="shared" si="550"/>
        <v>33.56</v>
      </c>
      <c r="AC472">
        <f t="shared" si="574"/>
        <v>33.56</v>
      </c>
      <c r="AD472">
        <f t="shared" si="575"/>
        <v>0</v>
      </c>
      <c r="AE472">
        <f t="shared" si="575"/>
        <v>0</v>
      </c>
      <c r="AF472">
        <f t="shared" si="575"/>
        <v>0</v>
      </c>
      <c r="AG472">
        <f t="shared" si="552"/>
        <v>0</v>
      </c>
      <c r="AH472">
        <f t="shared" si="576"/>
        <v>0</v>
      </c>
      <c r="AI472">
        <f t="shared" si="576"/>
        <v>0</v>
      </c>
      <c r="AJ472">
        <f t="shared" si="554"/>
        <v>0</v>
      </c>
      <c r="AK472">
        <v>33.56</v>
      </c>
      <c r="AL472">
        <v>33.56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1</v>
      </c>
      <c r="AW472">
        <v>1</v>
      </c>
      <c r="AZ472">
        <v>1</v>
      </c>
      <c r="BA472">
        <v>1</v>
      </c>
      <c r="BB472">
        <v>1</v>
      </c>
      <c r="BC472">
        <v>14.59</v>
      </c>
      <c r="BD472" t="s">
        <v>3</v>
      </c>
      <c r="BE472" t="s">
        <v>3</v>
      </c>
      <c r="BF472" t="s">
        <v>3</v>
      </c>
      <c r="BG472" t="s">
        <v>3</v>
      </c>
      <c r="BH472">
        <v>3</v>
      </c>
      <c r="BI472">
        <v>1</v>
      </c>
      <c r="BJ472" t="s">
        <v>190</v>
      </c>
      <c r="BM472">
        <v>460</v>
      </c>
      <c r="BN472">
        <v>7156650</v>
      </c>
      <c r="BO472" t="s">
        <v>188</v>
      </c>
      <c r="BP472">
        <v>1</v>
      </c>
      <c r="BQ472">
        <v>60</v>
      </c>
      <c r="BR472">
        <v>0</v>
      </c>
      <c r="BS472">
        <v>1</v>
      </c>
      <c r="BT472">
        <v>1</v>
      </c>
      <c r="BU472">
        <v>1</v>
      </c>
      <c r="BV472">
        <v>1</v>
      </c>
      <c r="BW472">
        <v>1</v>
      </c>
      <c r="BX472">
        <v>1</v>
      </c>
      <c r="BY472" t="s">
        <v>3</v>
      </c>
      <c r="BZ472">
        <v>0</v>
      </c>
      <c r="CA472">
        <v>0</v>
      </c>
      <c r="CF472">
        <v>0</v>
      </c>
      <c r="CG472">
        <v>0</v>
      </c>
      <c r="CM472">
        <v>0</v>
      </c>
      <c r="CN472" t="s">
        <v>3</v>
      </c>
      <c r="CO472">
        <v>0</v>
      </c>
      <c r="CP472">
        <f t="shared" si="555"/>
        <v>1163.3900000000001</v>
      </c>
      <c r="CQ472">
        <f t="shared" si="556"/>
        <v>489.64040000000006</v>
      </c>
      <c r="CR472">
        <f t="shared" si="557"/>
        <v>0</v>
      </c>
      <c r="CS472">
        <f t="shared" si="558"/>
        <v>0</v>
      </c>
      <c r="CT472">
        <f t="shared" si="559"/>
        <v>0</v>
      </c>
      <c r="CU472">
        <f t="shared" si="560"/>
        <v>0</v>
      </c>
      <c r="CV472">
        <f t="shared" si="561"/>
        <v>0</v>
      </c>
      <c r="CW472">
        <f t="shared" si="562"/>
        <v>0</v>
      </c>
      <c r="CX472">
        <f t="shared" si="563"/>
        <v>0</v>
      </c>
      <c r="CY472">
        <f t="shared" si="564"/>
        <v>0</v>
      </c>
      <c r="CZ472">
        <f t="shared" si="565"/>
        <v>0</v>
      </c>
      <c r="DC472" t="s">
        <v>3</v>
      </c>
      <c r="DD472" t="s">
        <v>3</v>
      </c>
      <c r="DE472" t="s">
        <v>3</v>
      </c>
      <c r="DF472" t="s">
        <v>3</v>
      </c>
      <c r="DG472" t="s">
        <v>3</v>
      </c>
      <c r="DH472" t="s">
        <v>3</v>
      </c>
      <c r="DI472" t="s">
        <v>3</v>
      </c>
      <c r="DJ472" t="s">
        <v>3</v>
      </c>
      <c r="DK472" t="s">
        <v>3</v>
      </c>
      <c r="DL472" t="s">
        <v>3</v>
      </c>
      <c r="DM472" t="s">
        <v>3</v>
      </c>
      <c r="DN472">
        <v>100</v>
      </c>
      <c r="DO472">
        <v>64</v>
      </c>
      <c r="DP472">
        <v>1.0249999999999999</v>
      </c>
      <c r="DQ472">
        <v>1</v>
      </c>
      <c r="DU472">
        <v>1005</v>
      </c>
      <c r="DV472" t="s">
        <v>28</v>
      </c>
      <c r="DW472" t="s">
        <v>28</v>
      </c>
      <c r="DX472">
        <v>1</v>
      </c>
      <c r="EE472">
        <v>21987812</v>
      </c>
      <c r="EF472">
        <v>60</v>
      </c>
      <c r="EG472" t="s">
        <v>184</v>
      </c>
      <c r="EH472">
        <v>0</v>
      </c>
      <c r="EI472" t="s">
        <v>3</v>
      </c>
      <c r="EJ472">
        <v>1</v>
      </c>
      <c r="EK472">
        <v>460</v>
      </c>
      <c r="EL472" t="s">
        <v>185</v>
      </c>
      <c r="EM472" t="s">
        <v>186</v>
      </c>
      <c r="EO472" t="s">
        <v>3</v>
      </c>
      <c r="EQ472">
        <v>0</v>
      </c>
      <c r="ER472">
        <v>33.56</v>
      </c>
      <c r="ES472">
        <v>33.56</v>
      </c>
      <c r="ET472">
        <v>0</v>
      </c>
      <c r="EU472">
        <v>0</v>
      </c>
      <c r="EV472">
        <v>0</v>
      </c>
      <c r="EW472">
        <v>0</v>
      </c>
      <c r="EX472">
        <v>0</v>
      </c>
      <c r="FQ472">
        <v>0</v>
      </c>
      <c r="FR472">
        <f t="shared" si="566"/>
        <v>0</v>
      </c>
      <c r="FS472">
        <v>0</v>
      </c>
      <c r="FX472">
        <v>100</v>
      </c>
      <c r="FY472">
        <v>64</v>
      </c>
      <c r="GA472" t="s">
        <v>3</v>
      </c>
      <c r="GD472">
        <v>0</v>
      </c>
      <c r="GF472">
        <v>1732130389</v>
      </c>
      <c r="GG472">
        <v>2</v>
      </c>
      <c r="GH472">
        <v>1</v>
      </c>
      <c r="GI472">
        <v>2</v>
      </c>
      <c r="GJ472">
        <v>0</v>
      </c>
      <c r="GK472">
        <f>ROUND(R472*(R12)/100,2)</f>
        <v>0</v>
      </c>
      <c r="GL472">
        <f t="shared" si="567"/>
        <v>0</v>
      </c>
      <c r="GM472">
        <f t="shared" si="568"/>
        <v>1163.3900000000001</v>
      </c>
      <c r="GN472">
        <f t="shared" si="569"/>
        <v>1163.3900000000001</v>
      </c>
      <c r="GO472">
        <f t="shared" si="570"/>
        <v>0</v>
      </c>
      <c r="GP472">
        <f t="shared" si="571"/>
        <v>0</v>
      </c>
      <c r="GR472">
        <v>0</v>
      </c>
      <c r="GS472">
        <v>0</v>
      </c>
      <c r="GT472">
        <v>0</v>
      </c>
      <c r="GU472" t="s">
        <v>3</v>
      </c>
      <c r="GV472">
        <f t="shared" si="572"/>
        <v>0</v>
      </c>
      <c r="GW472">
        <v>1</v>
      </c>
      <c r="GX472">
        <f t="shared" si="573"/>
        <v>0</v>
      </c>
      <c r="HA472">
        <v>0</v>
      </c>
      <c r="HB472">
        <v>0</v>
      </c>
      <c r="IK472">
        <v>0</v>
      </c>
    </row>
    <row r="473" spans="1:245" x14ac:dyDescent="0.2">
      <c r="A473">
        <v>18</v>
      </c>
      <c r="B473">
        <v>1</v>
      </c>
      <c r="E473" t="s">
        <v>778</v>
      </c>
      <c r="F473" t="s">
        <v>192</v>
      </c>
      <c r="G473" t="s">
        <v>193</v>
      </c>
      <c r="H473" t="s">
        <v>39</v>
      </c>
      <c r="I473">
        <f>I471*J473</f>
        <v>5.4000000000000003E-3</v>
      </c>
      <c r="J473">
        <v>0.25</v>
      </c>
      <c r="O473">
        <f t="shared" si="539"/>
        <v>18.29</v>
      </c>
      <c r="P473">
        <f t="shared" si="540"/>
        <v>18.29</v>
      </c>
      <c r="Q473">
        <f t="shared" si="541"/>
        <v>0</v>
      </c>
      <c r="R473">
        <f t="shared" si="542"/>
        <v>0</v>
      </c>
      <c r="S473">
        <f t="shared" si="543"/>
        <v>0</v>
      </c>
      <c r="T473">
        <f t="shared" si="544"/>
        <v>0</v>
      </c>
      <c r="U473">
        <f t="shared" si="545"/>
        <v>0</v>
      </c>
      <c r="V473">
        <f t="shared" si="546"/>
        <v>0</v>
      </c>
      <c r="W473">
        <f t="shared" si="547"/>
        <v>0</v>
      </c>
      <c r="X473">
        <f t="shared" si="548"/>
        <v>0</v>
      </c>
      <c r="Y473">
        <f t="shared" si="549"/>
        <v>0</v>
      </c>
      <c r="AA473">
        <v>42145827</v>
      </c>
      <c r="AB473">
        <f t="shared" si="550"/>
        <v>1227.3800000000001</v>
      </c>
      <c r="AC473">
        <f t="shared" si="574"/>
        <v>1227.3800000000001</v>
      </c>
      <c r="AD473">
        <f t="shared" si="575"/>
        <v>0</v>
      </c>
      <c r="AE473">
        <f t="shared" si="575"/>
        <v>0</v>
      </c>
      <c r="AF473">
        <f t="shared" si="575"/>
        <v>0</v>
      </c>
      <c r="AG473">
        <f t="shared" si="552"/>
        <v>0</v>
      </c>
      <c r="AH473">
        <f t="shared" si="576"/>
        <v>0</v>
      </c>
      <c r="AI473">
        <f t="shared" si="576"/>
        <v>0</v>
      </c>
      <c r="AJ473">
        <f t="shared" si="554"/>
        <v>0</v>
      </c>
      <c r="AK473">
        <v>1227.3800000000001</v>
      </c>
      <c r="AL473">
        <v>1227.3800000000001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1</v>
      </c>
      <c r="AW473">
        <v>1</v>
      </c>
      <c r="AZ473">
        <v>1</v>
      </c>
      <c r="BA473">
        <v>1</v>
      </c>
      <c r="BB473">
        <v>1</v>
      </c>
      <c r="BC473">
        <v>2.76</v>
      </c>
      <c r="BD473" t="s">
        <v>3</v>
      </c>
      <c r="BE473" t="s">
        <v>3</v>
      </c>
      <c r="BF473" t="s">
        <v>3</v>
      </c>
      <c r="BG473" t="s">
        <v>3</v>
      </c>
      <c r="BH473">
        <v>3</v>
      </c>
      <c r="BI473">
        <v>1</v>
      </c>
      <c r="BJ473" t="s">
        <v>194</v>
      </c>
      <c r="BM473">
        <v>460</v>
      </c>
      <c r="BN473">
        <v>7156650</v>
      </c>
      <c r="BO473" t="s">
        <v>192</v>
      </c>
      <c r="BP473">
        <v>1</v>
      </c>
      <c r="BQ473">
        <v>60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3</v>
      </c>
      <c r="BZ473">
        <v>0</v>
      </c>
      <c r="CA473">
        <v>0</v>
      </c>
      <c r="CF473">
        <v>0</v>
      </c>
      <c r="CG473">
        <v>0</v>
      </c>
      <c r="CM473">
        <v>0</v>
      </c>
      <c r="CN473" t="s">
        <v>3</v>
      </c>
      <c r="CO473">
        <v>0</v>
      </c>
      <c r="CP473">
        <f t="shared" si="555"/>
        <v>18.29</v>
      </c>
      <c r="CQ473">
        <f t="shared" si="556"/>
        <v>3387.5688</v>
      </c>
      <c r="CR473">
        <f t="shared" si="557"/>
        <v>0</v>
      </c>
      <c r="CS473">
        <f t="shared" si="558"/>
        <v>0</v>
      </c>
      <c r="CT473">
        <f t="shared" si="559"/>
        <v>0</v>
      </c>
      <c r="CU473">
        <f t="shared" si="560"/>
        <v>0</v>
      </c>
      <c r="CV473">
        <f t="shared" si="561"/>
        <v>0</v>
      </c>
      <c r="CW473">
        <f t="shared" si="562"/>
        <v>0</v>
      </c>
      <c r="CX473">
        <f t="shared" si="563"/>
        <v>0</v>
      </c>
      <c r="CY473">
        <f t="shared" si="564"/>
        <v>0</v>
      </c>
      <c r="CZ473">
        <f t="shared" si="565"/>
        <v>0</v>
      </c>
      <c r="DC473" t="s">
        <v>3</v>
      </c>
      <c r="DD473" t="s">
        <v>3</v>
      </c>
      <c r="DE473" t="s">
        <v>3</v>
      </c>
      <c r="DF473" t="s">
        <v>3</v>
      </c>
      <c r="DG473" t="s">
        <v>3</v>
      </c>
      <c r="DH473" t="s">
        <v>3</v>
      </c>
      <c r="DI473" t="s">
        <v>3</v>
      </c>
      <c r="DJ473" t="s">
        <v>3</v>
      </c>
      <c r="DK473" t="s">
        <v>3</v>
      </c>
      <c r="DL473" t="s">
        <v>3</v>
      </c>
      <c r="DM473" t="s">
        <v>3</v>
      </c>
      <c r="DN473">
        <v>100</v>
      </c>
      <c r="DO473">
        <v>64</v>
      </c>
      <c r="DP473">
        <v>1.0249999999999999</v>
      </c>
      <c r="DQ473">
        <v>1</v>
      </c>
      <c r="DU473">
        <v>1009</v>
      </c>
      <c r="DV473" t="s">
        <v>39</v>
      </c>
      <c r="DW473" t="s">
        <v>39</v>
      </c>
      <c r="DX473">
        <v>1000</v>
      </c>
      <c r="EE473">
        <v>21987812</v>
      </c>
      <c r="EF473">
        <v>60</v>
      </c>
      <c r="EG473" t="s">
        <v>184</v>
      </c>
      <c r="EH473">
        <v>0</v>
      </c>
      <c r="EI473" t="s">
        <v>3</v>
      </c>
      <c r="EJ473">
        <v>1</v>
      </c>
      <c r="EK473">
        <v>460</v>
      </c>
      <c r="EL473" t="s">
        <v>185</v>
      </c>
      <c r="EM473" t="s">
        <v>186</v>
      </c>
      <c r="EO473" t="s">
        <v>3</v>
      </c>
      <c r="EQ473">
        <v>0</v>
      </c>
      <c r="ER473">
        <v>1227.3800000000001</v>
      </c>
      <c r="ES473">
        <v>1227.3800000000001</v>
      </c>
      <c r="ET473">
        <v>0</v>
      </c>
      <c r="EU473">
        <v>0</v>
      </c>
      <c r="EV473">
        <v>0</v>
      </c>
      <c r="EW473">
        <v>0</v>
      </c>
      <c r="EX473">
        <v>0</v>
      </c>
      <c r="FQ473">
        <v>0</v>
      </c>
      <c r="FR473">
        <f t="shared" si="566"/>
        <v>0</v>
      </c>
      <c r="FS473">
        <v>0</v>
      </c>
      <c r="FX473">
        <v>100</v>
      </c>
      <c r="FY473">
        <v>64</v>
      </c>
      <c r="GA473" t="s">
        <v>3</v>
      </c>
      <c r="GD473">
        <v>0</v>
      </c>
      <c r="GF473">
        <v>837574469</v>
      </c>
      <c r="GG473">
        <v>2</v>
      </c>
      <c r="GH473">
        <v>1</v>
      </c>
      <c r="GI473">
        <v>2</v>
      </c>
      <c r="GJ473">
        <v>0</v>
      </c>
      <c r="GK473">
        <f>ROUND(R473*(R12)/100,2)</f>
        <v>0</v>
      </c>
      <c r="GL473">
        <f t="shared" si="567"/>
        <v>0</v>
      </c>
      <c r="GM473">
        <f t="shared" si="568"/>
        <v>18.29</v>
      </c>
      <c r="GN473">
        <f t="shared" si="569"/>
        <v>18.29</v>
      </c>
      <c r="GO473">
        <f t="shared" si="570"/>
        <v>0</v>
      </c>
      <c r="GP473">
        <f t="shared" si="571"/>
        <v>0</v>
      </c>
      <c r="GR473">
        <v>0</v>
      </c>
      <c r="GS473">
        <v>0</v>
      </c>
      <c r="GT473">
        <v>0</v>
      </c>
      <c r="GU473" t="s">
        <v>3</v>
      </c>
      <c r="GV473">
        <f t="shared" si="572"/>
        <v>0</v>
      </c>
      <c r="GW473">
        <v>1</v>
      </c>
      <c r="GX473">
        <f t="shared" si="573"/>
        <v>0</v>
      </c>
      <c r="HA473">
        <v>0</v>
      </c>
      <c r="HB473">
        <v>0</v>
      </c>
      <c r="IK473">
        <v>0</v>
      </c>
    </row>
    <row r="474" spans="1:245" x14ac:dyDescent="0.2">
      <c r="A474">
        <v>17</v>
      </c>
      <c r="B474">
        <v>1</v>
      </c>
      <c r="E474" t="s">
        <v>779</v>
      </c>
      <c r="F474" t="s">
        <v>780</v>
      </c>
      <c r="G474" t="s">
        <v>781</v>
      </c>
      <c r="H474" t="s">
        <v>116</v>
      </c>
      <c r="I474">
        <v>2.1600000000000001E-2</v>
      </c>
      <c r="J474">
        <v>0</v>
      </c>
      <c r="O474">
        <f t="shared" si="539"/>
        <v>1050.26</v>
      </c>
      <c r="P474">
        <f t="shared" si="540"/>
        <v>0.08</v>
      </c>
      <c r="Q474">
        <f t="shared" si="541"/>
        <v>20.010000000000002</v>
      </c>
      <c r="R474">
        <f t="shared" si="542"/>
        <v>0.56000000000000005</v>
      </c>
      <c r="S474">
        <f t="shared" si="543"/>
        <v>1030.17</v>
      </c>
      <c r="T474">
        <f t="shared" si="544"/>
        <v>0</v>
      </c>
      <c r="U474">
        <f t="shared" si="545"/>
        <v>4.4463600000000003</v>
      </c>
      <c r="V474">
        <f t="shared" si="546"/>
        <v>0</v>
      </c>
      <c r="W474">
        <f t="shared" si="547"/>
        <v>0</v>
      </c>
      <c r="X474">
        <f t="shared" si="548"/>
        <v>885.95</v>
      </c>
      <c r="Y474">
        <f t="shared" si="549"/>
        <v>453.27</v>
      </c>
      <c r="AA474">
        <v>42145827</v>
      </c>
      <c r="AB474">
        <f t="shared" si="550"/>
        <v>2680.6390000000001</v>
      </c>
      <c r="AC474">
        <f t="shared" si="574"/>
        <v>0.71</v>
      </c>
      <c r="AD474">
        <f>ROUND(((ET474*1.25)),6)</f>
        <v>108.8625</v>
      </c>
      <c r="AE474">
        <f>ROUND(((EU474*1.25)),6)</f>
        <v>25.725000000000001</v>
      </c>
      <c r="AF474">
        <f>ROUND(((EV474*1.15)),6)</f>
        <v>2571.0664999999999</v>
      </c>
      <c r="AG474">
        <f t="shared" si="552"/>
        <v>0</v>
      </c>
      <c r="AH474">
        <f>((EW474*1.15))</f>
        <v>205.85</v>
      </c>
      <c r="AI474">
        <f>((EX474*1.25))</f>
        <v>0</v>
      </c>
      <c r="AJ474">
        <f t="shared" si="554"/>
        <v>0</v>
      </c>
      <c r="AK474">
        <v>2323.5100000000002</v>
      </c>
      <c r="AL474">
        <v>0.71</v>
      </c>
      <c r="AM474">
        <v>87.09</v>
      </c>
      <c r="AN474">
        <v>20.58</v>
      </c>
      <c r="AO474">
        <v>2235.71</v>
      </c>
      <c r="AP474">
        <v>0</v>
      </c>
      <c r="AQ474">
        <v>179</v>
      </c>
      <c r="AR474">
        <v>0</v>
      </c>
      <c r="AS474">
        <v>0</v>
      </c>
      <c r="AT474">
        <v>86</v>
      </c>
      <c r="AU474">
        <v>44</v>
      </c>
      <c r="AV474">
        <v>1</v>
      </c>
      <c r="AW474">
        <v>1</v>
      </c>
      <c r="AZ474">
        <v>1</v>
      </c>
      <c r="BA474">
        <v>18.55</v>
      </c>
      <c r="BB474">
        <v>8.51</v>
      </c>
      <c r="BC474">
        <v>5.23</v>
      </c>
      <c r="BD474" t="s">
        <v>3</v>
      </c>
      <c r="BE474" t="s">
        <v>3</v>
      </c>
      <c r="BF474" t="s">
        <v>3</v>
      </c>
      <c r="BG474" t="s">
        <v>3</v>
      </c>
      <c r="BH474">
        <v>0</v>
      </c>
      <c r="BI474">
        <v>1</v>
      </c>
      <c r="BJ474" t="s">
        <v>782</v>
      </c>
      <c r="BM474">
        <v>115</v>
      </c>
      <c r="BN474">
        <v>7156650</v>
      </c>
      <c r="BO474" t="s">
        <v>780</v>
      </c>
      <c r="BP474">
        <v>1</v>
      </c>
      <c r="BQ474">
        <v>30</v>
      </c>
      <c r="BR474">
        <v>0</v>
      </c>
      <c r="BS474">
        <v>1</v>
      </c>
      <c r="BT474">
        <v>1</v>
      </c>
      <c r="BU474">
        <v>1</v>
      </c>
      <c r="BV474">
        <v>1</v>
      </c>
      <c r="BW474">
        <v>1</v>
      </c>
      <c r="BX474">
        <v>1</v>
      </c>
      <c r="BY474" t="s">
        <v>3</v>
      </c>
      <c r="BZ474">
        <v>86</v>
      </c>
      <c r="CA474">
        <v>44</v>
      </c>
      <c r="CF474">
        <v>0</v>
      </c>
      <c r="CG474">
        <v>0</v>
      </c>
      <c r="CM474">
        <v>0</v>
      </c>
      <c r="CN474" t="s">
        <v>3</v>
      </c>
      <c r="CO474">
        <v>0</v>
      </c>
      <c r="CP474">
        <f t="shared" si="555"/>
        <v>1050.26</v>
      </c>
      <c r="CQ474">
        <f t="shared" si="556"/>
        <v>3.7133000000000003</v>
      </c>
      <c r="CR474">
        <f t="shared" si="557"/>
        <v>926.41987499999993</v>
      </c>
      <c r="CS474">
        <f t="shared" si="558"/>
        <v>25.725000000000001</v>
      </c>
      <c r="CT474">
        <f t="shared" si="559"/>
        <v>47693.283575000001</v>
      </c>
      <c r="CU474">
        <f t="shared" si="560"/>
        <v>0</v>
      </c>
      <c r="CV474">
        <f t="shared" si="561"/>
        <v>205.85</v>
      </c>
      <c r="CW474">
        <f t="shared" si="562"/>
        <v>0</v>
      </c>
      <c r="CX474">
        <f t="shared" si="563"/>
        <v>0</v>
      </c>
      <c r="CY474">
        <f t="shared" si="564"/>
        <v>885.94620000000009</v>
      </c>
      <c r="CZ474">
        <f t="shared" si="565"/>
        <v>453.27480000000003</v>
      </c>
      <c r="DC474" t="s">
        <v>3</v>
      </c>
      <c r="DD474" t="s">
        <v>3</v>
      </c>
      <c r="DE474" t="s">
        <v>11</v>
      </c>
      <c r="DF474" t="s">
        <v>11</v>
      </c>
      <c r="DG474" t="s">
        <v>12</v>
      </c>
      <c r="DH474" t="s">
        <v>3</v>
      </c>
      <c r="DI474" t="s">
        <v>12</v>
      </c>
      <c r="DJ474" t="s">
        <v>11</v>
      </c>
      <c r="DK474" t="s">
        <v>3</v>
      </c>
      <c r="DL474" t="s">
        <v>3</v>
      </c>
      <c r="DM474" t="s">
        <v>3</v>
      </c>
      <c r="DN474">
        <v>100</v>
      </c>
      <c r="DO474">
        <v>64</v>
      </c>
      <c r="DP474">
        <v>1.0249999999999999</v>
      </c>
      <c r="DQ474">
        <v>1</v>
      </c>
      <c r="DU474">
        <v>1013</v>
      </c>
      <c r="DV474" t="s">
        <v>116</v>
      </c>
      <c r="DW474" t="s">
        <v>116</v>
      </c>
      <c r="DX474">
        <v>1</v>
      </c>
      <c r="EE474">
        <v>21987467</v>
      </c>
      <c r="EF474">
        <v>30</v>
      </c>
      <c r="EG474" t="s">
        <v>22</v>
      </c>
      <c r="EH474">
        <v>0</v>
      </c>
      <c r="EI474" t="s">
        <v>3</v>
      </c>
      <c r="EJ474">
        <v>1</v>
      </c>
      <c r="EK474">
        <v>115</v>
      </c>
      <c r="EL474" t="s">
        <v>118</v>
      </c>
      <c r="EM474" t="s">
        <v>119</v>
      </c>
      <c r="EO474" t="s">
        <v>3</v>
      </c>
      <c r="EQ474">
        <v>131072</v>
      </c>
      <c r="ER474">
        <v>2323.5100000000002</v>
      </c>
      <c r="ES474">
        <v>0.71</v>
      </c>
      <c r="ET474">
        <v>87.09</v>
      </c>
      <c r="EU474">
        <v>20.58</v>
      </c>
      <c r="EV474">
        <v>2235.71</v>
      </c>
      <c r="EW474">
        <v>179</v>
      </c>
      <c r="EX474">
        <v>0</v>
      </c>
      <c r="EY474">
        <v>0</v>
      </c>
      <c r="FQ474">
        <v>0</v>
      </c>
      <c r="FR474">
        <f t="shared" si="566"/>
        <v>0</v>
      </c>
      <c r="FS474">
        <v>0</v>
      </c>
      <c r="FX474">
        <v>100</v>
      </c>
      <c r="FY474">
        <v>64</v>
      </c>
      <c r="GA474" t="s">
        <v>3</v>
      </c>
      <c r="GD474">
        <v>0</v>
      </c>
      <c r="GF474">
        <v>984709135</v>
      </c>
      <c r="GG474">
        <v>2</v>
      </c>
      <c r="GH474">
        <v>1</v>
      </c>
      <c r="GI474">
        <v>2</v>
      </c>
      <c r="GJ474">
        <v>0</v>
      </c>
      <c r="GK474">
        <f>ROUND(R474*(R12)/100,2)</f>
        <v>0.94</v>
      </c>
      <c r="GL474">
        <f t="shared" si="567"/>
        <v>0</v>
      </c>
      <c r="GM474">
        <f t="shared" si="568"/>
        <v>2390.42</v>
      </c>
      <c r="GN474">
        <f t="shared" si="569"/>
        <v>2390.42</v>
      </c>
      <c r="GO474">
        <f t="shared" si="570"/>
        <v>0</v>
      </c>
      <c r="GP474">
        <f t="shared" si="571"/>
        <v>0</v>
      </c>
      <c r="GR474">
        <v>0</v>
      </c>
      <c r="GS474">
        <v>0</v>
      </c>
      <c r="GT474">
        <v>0</v>
      </c>
      <c r="GU474" t="s">
        <v>3</v>
      </c>
      <c r="GV474">
        <f t="shared" si="572"/>
        <v>0</v>
      </c>
      <c r="GW474">
        <v>1</v>
      </c>
      <c r="GX474">
        <f t="shared" si="573"/>
        <v>0</v>
      </c>
      <c r="HA474">
        <v>0</v>
      </c>
      <c r="HB474">
        <v>0</v>
      </c>
      <c r="IK474">
        <v>0</v>
      </c>
    </row>
    <row r="475" spans="1:245" x14ac:dyDescent="0.2">
      <c r="A475">
        <v>18</v>
      </c>
      <c r="B475">
        <v>1</v>
      </c>
      <c r="E475" t="s">
        <v>783</v>
      </c>
      <c r="F475" t="s">
        <v>121</v>
      </c>
      <c r="G475" t="s">
        <v>122</v>
      </c>
      <c r="H475" t="s">
        <v>123</v>
      </c>
      <c r="I475">
        <f>I474*J475</f>
        <v>5.3220000000000003E-3</v>
      </c>
      <c r="J475">
        <v>0.24638888888888888</v>
      </c>
      <c r="O475">
        <f t="shared" si="539"/>
        <v>0.16</v>
      </c>
      <c r="P475">
        <f t="shared" si="540"/>
        <v>0.16</v>
      </c>
      <c r="Q475">
        <f t="shared" si="541"/>
        <v>0</v>
      </c>
      <c r="R475">
        <f t="shared" si="542"/>
        <v>0</v>
      </c>
      <c r="S475">
        <f t="shared" si="543"/>
        <v>0</v>
      </c>
      <c r="T475">
        <f t="shared" si="544"/>
        <v>0</v>
      </c>
      <c r="U475">
        <f t="shared" si="545"/>
        <v>0</v>
      </c>
      <c r="V475">
        <f t="shared" si="546"/>
        <v>0</v>
      </c>
      <c r="W475">
        <f t="shared" si="547"/>
        <v>0</v>
      </c>
      <c r="X475">
        <f t="shared" si="548"/>
        <v>0</v>
      </c>
      <c r="Y475">
        <f t="shared" si="549"/>
        <v>0</v>
      </c>
      <c r="AA475">
        <v>42145827</v>
      </c>
      <c r="AB475">
        <f t="shared" si="550"/>
        <v>7.07</v>
      </c>
      <c r="AC475">
        <f t="shared" si="574"/>
        <v>7.07</v>
      </c>
      <c r="AD475">
        <f t="shared" ref="AD475:AF478" si="577">ROUND((ET475),6)</f>
        <v>0</v>
      </c>
      <c r="AE475">
        <f t="shared" si="577"/>
        <v>0</v>
      </c>
      <c r="AF475">
        <f t="shared" si="577"/>
        <v>0</v>
      </c>
      <c r="AG475">
        <f t="shared" si="552"/>
        <v>0</v>
      </c>
      <c r="AH475">
        <f t="shared" ref="AH475:AI478" si="578">(EW475)</f>
        <v>0</v>
      </c>
      <c r="AI475">
        <f t="shared" si="578"/>
        <v>0</v>
      </c>
      <c r="AJ475">
        <f t="shared" si="554"/>
        <v>0</v>
      </c>
      <c r="AK475">
        <v>7.07</v>
      </c>
      <c r="AL475">
        <v>7.07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1</v>
      </c>
      <c r="AW475">
        <v>1</v>
      </c>
      <c r="AZ475">
        <v>1</v>
      </c>
      <c r="BA475">
        <v>1</v>
      </c>
      <c r="BB475">
        <v>1</v>
      </c>
      <c r="BC475">
        <v>4.24</v>
      </c>
      <c r="BD475" t="s">
        <v>3</v>
      </c>
      <c r="BE475" t="s">
        <v>3</v>
      </c>
      <c r="BF475" t="s">
        <v>3</v>
      </c>
      <c r="BG475" t="s">
        <v>3</v>
      </c>
      <c r="BH475">
        <v>3</v>
      </c>
      <c r="BI475">
        <v>1</v>
      </c>
      <c r="BJ475" t="s">
        <v>124</v>
      </c>
      <c r="BM475">
        <v>115</v>
      </c>
      <c r="BN475">
        <v>7156650</v>
      </c>
      <c r="BO475" t="s">
        <v>121</v>
      </c>
      <c r="BP475">
        <v>1</v>
      </c>
      <c r="BQ475">
        <v>30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0</v>
      </c>
      <c r="CA475">
        <v>0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555"/>
        <v>0.16</v>
      </c>
      <c r="CQ475">
        <f t="shared" si="556"/>
        <v>29.976800000000004</v>
      </c>
      <c r="CR475">
        <f t="shared" si="557"/>
        <v>0</v>
      </c>
      <c r="CS475">
        <f t="shared" si="558"/>
        <v>0</v>
      </c>
      <c r="CT475">
        <f t="shared" si="559"/>
        <v>0</v>
      </c>
      <c r="CU475">
        <f t="shared" si="560"/>
        <v>0</v>
      </c>
      <c r="CV475">
        <f t="shared" si="561"/>
        <v>0</v>
      </c>
      <c r="CW475">
        <f t="shared" si="562"/>
        <v>0</v>
      </c>
      <c r="CX475">
        <f t="shared" si="563"/>
        <v>0</v>
      </c>
      <c r="CY475">
        <f t="shared" si="564"/>
        <v>0</v>
      </c>
      <c r="CZ475">
        <f t="shared" si="565"/>
        <v>0</v>
      </c>
      <c r="DC475" t="s">
        <v>3</v>
      </c>
      <c r="DD475" t="s">
        <v>3</v>
      </c>
      <c r="DE475" t="s">
        <v>3</v>
      </c>
      <c r="DF475" t="s">
        <v>3</v>
      </c>
      <c r="DG475" t="s">
        <v>3</v>
      </c>
      <c r="DH475" t="s">
        <v>3</v>
      </c>
      <c r="DI475" t="s">
        <v>3</v>
      </c>
      <c r="DJ475" t="s">
        <v>3</v>
      </c>
      <c r="DK475" t="s">
        <v>3</v>
      </c>
      <c r="DL475" t="s">
        <v>3</v>
      </c>
      <c r="DM475" t="s">
        <v>3</v>
      </c>
      <c r="DN475">
        <v>100</v>
      </c>
      <c r="DO475">
        <v>64</v>
      </c>
      <c r="DP475">
        <v>1.0249999999999999</v>
      </c>
      <c r="DQ475">
        <v>1</v>
      </c>
      <c r="DU475">
        <v>1007</v>
      </c>
      <c r="DV475" t="s">
        <v>123</v>
      </c>
      <c r="DW475" t="s">
        <v>123</v>
      </c>
      <c r="DX475">
        <v>1</v>
      </c>
      <c r="EE475">
        <v>21987467</v>
      </c>
      <c r="EF475">
        <v>30</v>
      </c>
      <c r="EG475" t="s">
        <v>22</v>
      </c>
      <c r="EH475">
        <v>0</v>
      </c>
      <c r="EI475" t="s">
        <v>3</v>
      </c>
      <c r="EJ475">
        <v>1</v>
      </c>
      <c r="EK475">
        <v>115</v>
      </c>
      <c r="EL475" t="s">
        <v>118</v>
      </c>
      <c r="EM475" t="s">
        <v>119</v>
      </c>
      <c r="EO475" t="s">
        <v>3</v>
      </c>
      <c r="EQ475">
        <v>0</v>
      </c>
      <c r="ER475">
        <v>7.07</v>
      </c>
      <c r="ES475">
        <v>7.07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566"/>
        <v>0</v>
      </c>
      <c r="FS475">
        <v>0</v>
      </c>
      <c r="FX475">
        <v>100</v>
      </c>
      <c r="FY475">
        <v>64</v>
      </c>
      <c r="GA475" t="s">
        <v>3</v>
      </c>
      <c r="GD475">
        <v>0</v>
      </c>
      <c r="GF475">
        <v>-862991314</v>
      </c>
      <c r="GG475">
        <v>2</v>
      </c>
      <c r="GH475">
        <v>1</v>
      </c>
      <c r="GI475">
        <v>2</v>
      </c>
      <c r="GJ475">
        <v>0</v>
      </c>
      <c r="GK475">
        <f>ROUND(R475*(R12)/100,2)</f>
        <v>0</v>
      </c>
      <c r="GL475">
        <f t="shared" si="567"/>
        <v>0</v>
      </c>
      <c r="GM475">
        <f t="shared" si="568"/>
        <v>0.16</v>
      </c>
      <c r="GN475">
        <f t="shared" si="569"/>
        <v>0.16</v>
      </c>
      <c r="GO475">
        <f t="shared" si="570"/>
        <v>0</v>
      </c>
      <c r="GP475">
        <f t="shared" si="571"/>
        <v>0</v>
      </c>
      <c r="GR475">
        <v>0</v>
      </c>
      <c r="GS475">
        <v>0</v>
      </c>
      <c r="GT475">
        <v>0</v>
      </c>
      <c r="GU475" t="s">
        <v>3</v>
      </c>
      <c r="GV475">
        <f t="shared" si="572"/>
        <v>0</v>
      </c>
      <c r="GW475">
        <v>1</v>
      </c>
      <c r="GX475">
        <f t="shared" si="573"/>
        <v>0</v>
      </c>
      <c r="HA475">
        <v>0</v>
      </c>
      <c r="HB475">
        <v>0</v>
      </c>
      <c r="IK475">
        <v>0</v>
      </c>
    </row>
    <row r="476" spans="1:245" x14ac:dyDescent="0.2">
      <c r="A476">
        <v>18</v>
      </c>
      <c r="B476">
        <v>1</v>
      </c>
      <c r="E476" t="s">
        <v>784</v>
      </c>
      <c r="F476" t="s">
        <v>785</v>
      </c>
      <c r="G476" t="s">
        <v>786</v>
      </c>
      <c r="H476" t="s">
        <v>39</v>
      </c>
      <c r="I476">
        <f>I474*J476</f>
        <v>3.0413000000000003E-2</v>
      </c>
      <c r="J476">
        <v>1.4080092592592592</v>
      </c>
      <c r="O476">
        <f t="shared" si="539"/>
        <v>133.66</v>
      </c>
      <c r="P476">
        <f t="shared" si="540"/>
        <v>133.66</v>
      </c>
      <c r="Q476">
        <f t="shared" si="541"/>
        <v>0</v>
      </c>
      <c r="R476">
        <f t="shared" si="542"/>
        <v>0</v>
      </c>
      <c r="S476">
        <f t="shared" si="543"/>
        <v>0</v>
      </c>
      <c r="T476">
        <f t="shared" si="544"/>
        <v>0</v>
      </c>
      <c r="U476">
        <f t="shared" si="545"/>
        <v>0</v>
      </c>
      <c r="V476">
        <f t="shared" si="546"/>
        <v>0</v>
      </c>
      <c r="W476">
        <f t="shared" si="547"/>
        <v>0</v>
      </c>
      <c r="X476">
        <f t="shared" si="548"/>
        <v>0</v>
      </c>
      <c r="Y476">
        <f t="shared" si="549"/>
        <v>0</v>
      </c>
      <c r="AA476">
        <v>42145827</v>
      </c>
      <c r="AB476">
        <f t="shared" si="550"/>
        <v>1823.55</v>
      </c>
      <c r="AC476">
        <f t="shared" si="574"/>
        <v>1823.55</v>
      </c>
      <c r="AD476">
        <f t="shared" si="577"/>
        <v>0</v>
      </c>
      <c r="AE476">
        <f t="shared" si="577"/>
        <v>0</v>
      </c>
      <c r="AF476">
        <f t="shared" si="577"/>
        <v>0</v>
      </c>
      <c r="AG476">
        <f t="shared" si="552"/>
        <v>0</v>
      </c>
      <c r="AH476">
        <f t="shared" si="578"/>
        <v>0</v>
      </c>
      <c r="AI476">
        <f t="shared" si="578"/>
        <v>0</v>
      </c>
      <c r="AJ476">
        <f t="shared" si="554"/>
        <v>0</v>
      </c>
      <c r="AK476">
        <v>1823.55</v>
      </c>
      <c r="AL476">
        <v>1823.55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1</v>
      </c>
      <c r="AW476">
        <v>1</v>
      </c>
      <c r="AZ476">
        <v>1</v>
      </c>
      <c r="BA476">
        <v>1</v>
      </c>
      <c r="BB476">
        <v>1</v>
      </c>
      <c r="BC476">
        <v>2.41</v>
      </c>
      <c r="BD476" t="s">
        <v>3</v>
      </c>
      <c r="BE476" t="s">
        <v>3</v>
      </c>
      <c r="BF476" t="s">
        <v>3</v>
      </c>
      <c r="BG476" t="s">
        <v>3</v>
      </c>
      <c r="BH476">
        <v>3</v>
      </c>
      <c r="BI476">
        <v>1</v>
      </c>
      <c r="BJ476" t="s">
        <v>787</v>
      </c>
      <c r="BM476">
        <v>115</v>
      </c>
      <c r="BN476">
        <v>7156650</v>
      </c>
      <c r="BO476" t="s">
        <v>785</v>
      </c>
      <c r="BP476">
        <v>1</v>
      </c>
      <c r="BQ476">
        <v>30</v>
      </c>
      <c r="BR476">
        <v>0</v>
      </c>
      <c r="BS476">
        <v>1</v>
      </c>
      <c r="BT476">
        <v>1</v>
      </c>
      <c r="BU476">
        <v>1</v>
      </c>
      <c r="BV476">
        <v>1</v>
      </c>
      <c r="BW476">
        <v>1</v>
      </c>
      <c r="BX476">
        <v>1</v>
      </c>
      <c r="BY476" t="s">
        <v>3</v>
      </c>
      <c r="BZ476">
        <v>0</v>
      </c>
      <c r="CA476">
        <v>0</v>
      </c>
      <c r="CF476">
        <v>0</v>
      </c>
      <c r="CG476">
        <v>0</v>
      </c>
      <c r="CM476">
        <v>0</v>
      </c>
      <c r="CN476" t="s">
        <v>3</v>
      </c>
      <c r="CO476">
        <v>0</v>
      </c>
      <c r="CP476">
        <f t="shared" si="555"/>
        <v>133.66</v>
      </c>
      <c r="CQ476">
        <f t="shared" si="556"/>
        <v>4394.7555000000002</v>
      </c>
      <c r="CR476">
        <f t="shared" si="557"/>
        <v>0</v>
      </c>
      <c r="CS476">
        <f t="shared" si="558"/>
        <v>0</v>
      </c>
      <c r="CT476">
        <f t="shared" si="559"/>
        <v>0</v>
      </c>
      <c r="CU476">
        <f t="shared" si="560"/>
        <v>0</v>
      </c>
      <c r="CV476">
        <f t="shared" si="561"/>
        <v>0</v>
      </c>
      <c r="CW476">
        <f t="shared" si="562"/>
        <v>0</v>
      </c>
      <c r="CX476">
        <f t="shared" si="563"/>
        <v>0</v>
      </c>
      <c r="CY476">
        <f t="shared" si="564"/>
        <v>0</v>
      </c>
      <c r="CZ476">
        <f t="shared" si="565"/>
        <v>0</v>
      </c>
      <c r="DC476" t="s">
        <v>3</v>
      </c>
      <c r="DD476" t="s">
        <v>3</v>
      </c>
      <c r="DE476" t="s">
        <v>3</v>
      </c>
      <c r="DF476" t="s">
        <v>3</v>
      </c>
      <c r="DG476" t="s">
        <v>3</v>
      </c>
      <c r="DH476" t="s">
        <v>3</v>
      </c>
      <c r="DI476" t="s">
        <v>3</v>
      </c>
      <c r="DJ476" t="s">
        <v>3</v>
      </c>
      <c r="DK476" t="s">
        <v>3</v>
      </c>
      <c r="DL476" t="s">
        <v>3</v>
      </c>
      <c r="DM476" t="s">
        <v>3</v>
      </c>
      <c r="DN476">
        <v>100</v>
      </c>
      <c r="DO476">
        <v>64</v>
      </c>
      <c r="DP476">
        <v>1.0249999999999999</v>
      </c>
      <c r="DQ476">
        <v>1</v>
      </c>
      <c r="DU476">
        <v>1009</v>
      </c>
      <c r="DV476" t="s">
        <v>39</v>
      </c>
      <c r="DW476" t="s">
        <v>39</v>
      </c>
      <c r="DX476">
        <v>1000</v>
      </c>
      <c r="EE476">
        <v>21987467</v>
      </c>
      <c r="EF476">
        <v>30</v>
      </c>
      <c r="EG476" t="s">
        <v>22</v>
      </c>
      <c r="EH476">
        <v>0</v>
      </c>
      <c r="EI476" t="s">
        <v>3</v>
      </c>
      <c r="EJ476">
        <v>1</v>
      </c>
      <c r="EK476">
        <v>115</v>
      </c>
      <c r="EL476" t="s">
        <v>118</v>
      </c>
      <c r="EM476" t="s">
        <v>119</v>
      </c>
      <c r="EO476" t="s">
        <v>3</v>
      </c>
      <c r="EQ476">
        <v>0</v>
      </c>
      <c r="ER476">
        <v>1823.55</v>
      </c>
      <c r="ES476">
        <v>1823.55</v>
      </c>
      <c r="ET476">
        <v>0</v>
      </c>
      <c r="EU476">
        <v>0</v>
      </c>
      <c r="EV476">
        <v>0</v>
      </c>
      <c r="EW476">
        <v>0</v>
      </c>
      <c r="EX476">
        <v>0</v>
      </c>
      <c r="FQ476">
        <v>0</v>
      </c>
      <c r="FR476">
        <f t="shared" si="566"/>
        <v>0</v>
      </c>
      <c r="FS476">
        <v>0</v>
      </c>
      <c r="FX476">
        <v>100</v>
      </c>
      <c r="FY476">
        <v>64</v>
      </c>
      <c r="GA476" t="s">
        <v>3</v>
      </c>
      <c r="GD476">
        <v>0</v>
      </c>
      <c r="GF476">
        <v>1872927496</v>
      </c>
      <c r="GG476">
        <v>2</v>
      </c>
      <c r="GH476">
        <v>1</v>
      </c>
      <c r="GI476">
        <v>2</v>
      </c>
      <c r="GJ476">
        <v>0</v>
      </c>
      <c r="GK476">
        <f>ROUND(R476*(R12)/100,2)</f>
        <v>0</v>
      </c>
      <c r="GL476">
        <f t="shared" si="567"/>
        <v>0</v>
      </c>
      <c r="GM476">
        <f t="shared" si="568"/>
        <v>133.66</v>
      </c>
      <c r="GN476">
        <f t="shared" si="569"/>
        <v>133.66</v>
      </c>
      <c r="GO476">
        <f t="shared" si="570"/>
        <v>0</v>
      </c>
      <c r="GP476">
        <f t="shared" si="571"/>
        <v>0</v>
      </c>
      <c r="GR476">
        <v>0</v>
      </c>
      <c r="GS476">
        <v>0</v>
      </c>
      <c r="GT476">
        <v>0</v>
      </c>
      <c r="GU476" t="s">
        <v>3</v>
      </c>
      <c r="GV476">
        <f t="shared" si="572"/>
        <v>0</v>
      </c>
      <c r="GW476">
        <v>1</v>
      </c>
      <c r="GX476">
        <f t="shared" si="573"/>
        <v>0</v>
      </c>
      <c r="HA476">
        <v>0</v>
      </c>
      <c r="HB476">
        <v>0</v>
      </c>
      <c r="IK476">
        <v>0</v>
      </c>
    </row>
    <row r="477" spans="1:245" x14ac:dyDescent="0.2">
      <c r="A477">
        <v>18</v>
      </c>
      <c r="B477">
        <v>1</v>
      </c>
      <c r="E477" t="s">
        <v>788</v>
      </c>
      <c r="F477" t="s">
        <v>476</v>
      </c>
      <c r="G477" t="s">
        <v>477</v>
      </c>
      <c r="H477" t="s">
        <v>123</v>
      </c>
      <c r="I477">
        <f>I474*J477</f>
        <v>1.7279999999999999E-3</v>
      </c>
      <c r="J477">
        <v>7.9999999999999988E-2</v>
      </c>
      <c r="O477">
        <f t="shared" si="539"/>
        <v>5.4</v>
      </c>
      <c r="P477">
        <f t="shared" si="540"/>
        <v>5.4</v>
      </c>
      <c r="Q477">
        <f t="shared" si="541"/>
        <v>0</v>
      </c>
      <c r="R477">
        <f t="shared" si="542"/>
        <v>0</v>
      </c>
      <c r="S477">
        <f t="shared" si="543"/>
        <v>0</v>
      </c>
      <c r="T477">
        <f t="shared" si="544"/>
        <v>0</v>
      </c>
      <c r="U477">
        <f t="shared" si="545"/>
        <v>0</v>
      </c>
      <c r="V477">
        <f t="shared" si="546"/>
        <v>0</v>
      </c>
      <c r="W477">
        <f t="shared" si="547"/>
        <v>0</v>
      </c>
      <c r="X477">
        <f t="shared" si="548"/>
        <v>0</v>
      </c>
      <c r="Y477">
        <f t="shared" si="549"/>
        <v>0</v>
      </c>
      <c r="AA477">
        <v>42145827</v>
      </c>
      <c r="AB477">
        <f t="shared" si="550"/>
        <v>481.69</v>
      </c>
      <c r="AC477">
        <f t="shared" si="574"/>
        <v>481.69</v>
      </c>
      <c r="AD477">
        <f t="shared" si="577"/>
        <v>0</v>
      </c>
      <c r="AE477">
        <f t="shared" si="577"/>
        <v>0</v>
      </c>
      <c r="AF477">
        <f t="shared" si="577"/>
        <v>0</v>
      </c>
      <c r="AG477">
        <f t="shared" si="552"/>
        <v>0</v>
      </c>
      <c r="AH477">
        <f t="shared" si="578"/>
        <v>0</v>
      </c>
      <c r="AI477">
        <f t="shared" si="578"/>
        <v>0</v>
      </c>
      <c r="AJ477">
        <f t="shared" si="554"/>
        <v>0</v>
      </c>
      <c r="AK477">
        <v>481.69</v>
      </c>
      <c r="AL477">
        <v>481.69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1</v>
      </c>
      <c r="AW477">
        <v>1</v>
      </c>
      <c r="AZ477">
        <v>1</v>
      </c>
      <c r="BA477">
        <v>1</v>
      </c>
      <c r="BB477">
        <v>1</v>
      </c>
      <c r="BC477">
        <v>6.49</v>
      </c>
      <c r="BD477" t="s">
        <v>3</v>
      </c>
      <c r="BE477" t="s">
        <v>3</v>
      </c>
      <c r="BF477" t="s">
        <v>3</v>
      </c>
      <c r="BG477" t="s">
        <v>3</v>
      </c>
      <c r="BH477">
        <v>3</v>
      </c>
      <c r="BI477">
        <v>1</v>
      </c>
      <c r="BJ477" t="s">
        <v>478</v>
      </c>
      <c r="BM477">
        <v>115</v>
      </c>
      <c r="BN477">
        <v>7156650</v>
      </c>
      <c r="BO477" t="s">
        <v>476</v>
      </c>
      <c r="BP477">
        <v>1</v>
      </c>
      <c r="BQ477">
        <v>30</v>
      </c>
      <c r="BR477">
        <v>0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0</v>
      </c>
      <c r="CA477">
        <v>0</v>
      </c>
      <c r="CF477">
        <v>0</v>
      </c>
      <c r="CG477">
        <v>0</v>
      </c>
      <c r="CM477">
        <v>0</v>
      </c>
      <c r="CN477" t="s">
        <v>3</v>
      </c>
      <c r="CO477">
        <v>0</v>
      </c>
      <c r="CP477">
        <f t="shared" si="555"/>
        <v>5.4</v>
      </c>
      <c r="CQ477">
        <f t="shared" si="556"/>
        <v>3126.1680999999999</v>
      </c>
      <c r="CR477">
        <f t="shared" si="557"/>
        <v>0</v>
      </c>
      <c r="CS477">
        <f t="shared" si="558"/>
        <v>0</v>
      </c>
      <c r="CT477">
        <f t="shared" si="559"/>
        <v>0</v>
      </c>
      <c r="CU477">
        <f t="shared" si="560"/>
        <v>0</v>
      </c>
      <c r="CV477">
        <f t="shared" si="561"/>
        <v>0</v>
      </c>
      <c r="CW477">
        <f t="shared" si="562"/>
        <v>0</v>
      </c>
      <c r="CX477">
        <f t="shared" si="563"/>
        <v>0</v>
      </c>
      <c r="CY477">
        <f t="shared" si="564"/>
        <v>0</v>
      </c>
      <c r="CZ477">
        <f t="shared" si="565"/>
        <v>0</v>
      </c>
      <c r="DC477" t="s">
        <v>3</v>
      </c>
      <c r="DD477" t="s">
        <v>3</v>
      </c>
      <c r="DE477" t="s">
        <v>3</v>
      </c>
      <c r="DF477" t="s">
        <v>3</v>
      </c>
      <c r="DG477" t="s">
        <v>3</v>
      </c>
      <c r="DH477" t="s">
        <v>3</v>
      </c>
      <c r="DI477" t="s">
        <v>3</v>
      </c>
      <c r="DJ477" t="s">
        <v>3</v>
      </c>
      <c r="DK477" t="s">
        <v>3</v>
      </c>
      <c r="DL477" t="s">
        <v>3</v>
      </c>
      <c r="DM477" t="s">
        <v>3</v>
      </c>
      <c r="DN477">
        <v>100</v>
      </c>
      <c r="DO477">
        <v>64</v>
      </c>
      <c r="DP477">
        <v>1.0249999999999999</v>
      </c>
      <c r="DQ477">
        <v>1</v>
      </c>
      <c r="DU477">
        <v>1007</v>
      </c>
      <c r="DV477" t="s">
        <v>123</v>
      </c>
      <c r="DW477" t="s">
        <v>123</v>
      </c>
      <c r="DX477">
        <v>1</v>
      </c>
      <c r="EE477">
        <v>21987467</v>
      </c>
      <c r="EF477">
        <v>30</v>
      </c>
      <c r="EG477" t="s">
        <v>22</v>
      </c>
      <c r="EH477">
        <v>0</v>
      </c>
      <c r="EI477" t="s">
        <v>3</v>
      </c>
      <c r="EJ477">
        <v>1</v>
      </c>
      <c r="EK477">
        <v>115</v>
      </c>
      <c r="EL477" t="s">
        <v>118</v>
      </c>
      <c r="EM477" t="s">
        <v>119</v>
      </c>
      <c r="EO477" t="s">
        <v>3</v>
      </c>
      <c r="EQ477">
        <v>0</v>
      </c>
      <c r="ER477">
        <v>481.69</v>
      </c>
      <c r="ES477">
        <v>481.69</v>
      </c>
      <c r="ET477">
        <v>0</v>
      </c>
      <c r="EU477">
        <v>0</v>
      </c>
      <c r="EV477">
        <v>0</v>
      </c>
      <c r="EW477">
        <v>0</v>
      </c>
      <c r="EX477">
        <v>0</v>
      </c>
      <c r="FQ477">
        <v>0</v>
      </c>
      <c r="FR477">
        <f t="shared" si="566"/>
        <v>0</v>
      </c>
      <c r="FS477">
        <v>0</v>
      </c>
      <c r="FX477">
        <v>100</v>
      </c>
      <c r="FY477">
        <v>64</v>
      </c>
      <c r="GA477" t="s">
        <v>3</v>
      </c>
      <c r="GD477">
        <v>0</v>
      </c>
      <c r="GF477">
        <v>202608499</v>
      </c>
      <c r="GG477">
        <v>2</v>
      </c>
      <c r="GH477">
        <v>1</v>
      </c>
      <c r="GI477">
        <v>2</v>
      </c>
      <c r="GJ477">
        <v>0</v>
      </c>
      <c r="GK477">
        <f>ROUND(R477*(R12)/100,2)</f>
        <v>0</v>
      </c>
      <c r="GL477">
        <f t="shared" si="567"/>
        <v>0</v>
      </c>
      <c r="GM477">
        <f t="shared" si="568"/>
        <v>5.4</v>
      </c>
      <c r="GN477">
        <f t="shared" si="569"/>
        <v>5.4</v>
      </c>
      <c r="GO477">
        <f t="shared" si="570"/>
        <v>0</v>
      </c>
      <c r="GP477">
        <f t="shared" si="571"/>
        <v>0</v>
      </c>
      <c r="GR477">
        <v>0</v>
      </c>
      <c r="GS477">
        <v>0</v>
      </c>
      <c r="GT477">
        <v>0</v>
      </c>
      <c r="GU477" t="s">
        <v>3</v>
      </c>
      <c r="GV477">
        <f t="shared" si="572"/>
        <v>0</v>
      </c>
      <c r="GW477">
        <v>1</v>
      </c>
      <c r="GX477">
        <f t="shared" si="573"/>
        <v>0</v>
      </c>
      <c r="HA477">
        <v>0</v>
      </c>
      <c r="HB477">
        <v>0</v>
      </c>
      <c r="IK477">
        <v>0</v>
      </c>
    </row>
    <row r="478" spans="1:245" x14ac:dyDescent="0.2">
      <c r="A478">
        <v>18</v>
      </c>
      <c r="B478">
        <v>1</v>
      </c>
      <c r="E478" t="s">
        <v>789</v>
      </c>
      <c r="F478" t="s">
        <v>790</v>
      </c>
      <c r="G478" t="s">
        <v>791</v>
      </c>
      <c r="H478" t="s">
        <v>123</v>
      </c>
      <c r="I478">
        <f>I474*J478</f>
        <v>7.4303999999999995E-2</v>
      </c>
      <c r="J478">
        <v>3.4399999999999995</v>
      </c>
      <c r="O478">
        <f t="shared" si="539"/>
        <v>257.8</v>
      </c>
      <c r="P478">
        <f t="shared" si="540"/>
        <v>257.8</v>
      </c>
      <c r="Q478">
        <f t="shared" si="541"/>
        <v>0</v>
      </c>
      <c r="R478">
        <f t="shared" si="542"/>
        <v>0</v>
      </c>
      <c r="S478">
        <f t="shared" si="543"/>
        <v>0</v>
      </c>
      <c r="T478">
        <f t="shared" si="544"/>
        <v>0</v>
      </c>
      <c r="U478">
        <f t="shared" si="545"/>
        <v>0</v>
      </c>
      <c r="V478">
        <f t="shared" si="546"/>
        <v>0</v>
      </c>
      <c r="W478">
        <f t="shared" si="547"/>
        <v>0</v>
      </c>
      <c r="X478">
        <f t="shared" si="548"/>
        <v>0</v>
      </c>
      <c r="Y478">
        <f t="shared" si="549"/>
        <v>0</v>
      </c>
      <c r="AA478">
        <v>42145827</v>
      </c>
      <c r="AB478">
        <f t="shared" si="550"/>
        <v>540.41999999999996</v>
      </c>
      <c r="AC478">
        <f t="shared" si="574"/>
        <v>540.41999999999996</v>
      </c>
      <c r="AD478">
        <f t="shared" si="577"/>
        <v>0</v>
      </c>
      <c r="AE478">
        <f t="shared" si="577"/>
        <v>0</v>
      </c>
      <c r="AF478">
        <f t="shared" si="577"/>
        <v>0</v>
      </c>
      <c r="AG478">
        <f t="shared" si="552"/>
        <v>0</v>
      </c>
      <c r="AH478">
        <f t="shared" si="578"/>
        <v>0</v>
      </c>
      <c r="AI478">
        <f t="shared" si="578"/>
        <v>0</v>
      </c>
      <c r="AJ478">
        <f t="shared" si="554"/>
        <v>0</v>
      </c>
      <c r="AK478">
        <v>540.41999999999996</v>
      </c>
      <c r="AL478">
        <v>540.41999999999996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1</v>
      </c>
      <c r="AW478">
        <v>1</v>
      </c>
      <c r="AZ478">
        <v>1</v>
      </c>
      <c r="BA478">
        <v>1</v>
      </c>
      <c r="BB478">
        <v>1</v>
      </c>
      <c r="BC478">
        <v>6.42</v>
      </c>
      <c r="BD478" t="s">
        <v>3</v>
      </c>
      <c r="BE478" t="s">
        <v>3</v>
      </c>
      <c r="BF478" t="s">
        <v>3</v>
      </c>
      <c r="BG478" t="s">
        <v>3</v>
      </c>
      <c r="BH478">
        <v>3</v>
      </c>
      <c r="BI478">
        <v>1</v>
      </c>
      <c r="BJ478" t="s">
        <v>792</v>
      </c>
      <c r="BM478">
        <v>115</v>
      </c>
      <c r="BN478">
        <v>7156650</v>
      </c>
      <c r="BO478" t="s">
        <v>790</v>
      </c>
      <c r="BP478">
        <v>1</v>
      </c>
      <c r="BQ478">
        <v>30</v>
      </c>
      <c r="BR478">
        <v>0</v>
      </c>
      <c r="BS478">
        <v>1</v>
      </c>
      <c r="BT478">
        <v>1</v>
      </c>
      <c r="BU478">
        <v>1</v>
      </c>
      <c r="BV478">
        <v>1</v>
      </c>
      <c r="BW478">
        <v>1</v>
      </c>
      <c r="BX478">
        <v>1</v>
      </c>
      <c r="BY478" t="s">
        <v>3</v>
      </c>
      <c r="BZ478">
        <v>0</v>
      </c>
      <c r="CA478">
        <v>0</v>
      </c>
      <c r="CF478">
        <v>0</v>
      </c>
      <c r="CG478">
        <v>0</v>
      </c>
      <c r="CM478">
        <v>0</v>
      </c>
      <c r="CN478" t="s">
        <v>3</v>
      </c>
      <c r="CO478">
        <v>0</v>
      </c>
      <c r="CP478">
        <f t="shared" si="555"/>
        <v>257.8</v>
      </c>
      <c r="CQ478">
        <f t="shared" si="556"/>
        <v>3469.4963999999995</v>
      </c>
      <c r="CR478">
        <f t="shared" si="557"/>
        <v>0</v>
      </c>
      <c r="CS478">
        <f t="shared" si="558"/>
        <v>0</v>
      </c>
      <c r="CT478">
        <f t="shared" si="559"/>
        <v>0</v>
      </c>
      <c r="CU478">
        <f t="shared" si="560"/>
        <v>0</v>
      </c>
      <c r="CV478">
        <f t="shared" si="561"/>
        <v>0</v>
      </c>
      <c r="CW478">
        <f t="shared" si="562"/>
        <v>0</v>
      </c>
      <c r="CX478">
        <f t="shared" si="563"/>
        <v>0</v>
      </c>
      <c r="CY478">
        <f t="shared" si="564"/>
        <v>0</v>
      </c>
      <c r="CZ478">
        <f t="shared" si="565"/>
        <v>0</v>
      </c>
      <c r="DC478" t="s">
        <v>3</v>
      </c>
      <c r="DD478" t="s">
        <v>3</v>
      </c>
      <c r="DE478" t="s">
        <v>3</v>
      </c>
      <c r="DF478" t="s">
        <v>3</v>
      </c>
      <c r="DG478" t="s">
        <v>3</v>
      </c>
      <c r="DH478" t="s">
        <v>3</v>
      </c>
      <c r="DI478" t="s">
        <v>3</v>
      </c>
      <c r="DJ478" t="s">
        <v>3</v>
      </c>
      <c r="DK478" t="s">
        <v>3</v>
      </c>
      <c r="DL478" t="s">
        <v>3</v>
      </c>
      <c r="DM478" t="s">
        <v>3</v>
      </c>
      <c r="DN478">
        <v>100</v>
      </c>
      <c r="DO478">
        <v>64</v>
      </c>
      <c r="DP478">
        <v>1.0249999999999999</v>
      </c>
      <c r="DQ478">
        <v>1</v>
      </c>
      <c r="DU478">
        <v>1007</v>
      </c>
      <c r="DV478" t="s">
        <v>123</v>
      </c>
      <c r="DW478" t="s">
        <v>123</v>
      </c>
      <c r="DX478">
        <v>1</v>
      </c>
      <c r="EE478">
        <v>21987467</v>
      </c>
      <c r="EF478">
        <v>30</v>
      </c>
      <c r="EG478" t="s">
        <v>22</v>
      </c>
      <c r="EH478">
        <v>0</v>
      </c>
      <c r="EI478" t="s">
        <v>3</v>
      </c>
      <c r="EJ478">
        <v>1</v>
      </c>
      <c r="EK478">
        <v>115</v>
      </c>
      <c r="EL478" t="s">
        <v>118</v>
      </c>
      <c r="EM478" t="s">
        <v>119</v>
      </c>
      <c r="EO478" t="s">
        <v>3</v>
      </c>
      <c r="EQ478">
        <v>0</v>
      </c>
      <c r="ER478">
        <v>540.41999999999996</v>
      </c>
      <c r="ES478">
        <v>540.41999999999996</v>
      </c>
      <c r="ET478">
        <v>0</v>
      </c>
      <c r="EU478">
        <v>0</v>
      </c>
      <c r="EV478">
        <v>0</v>
      </c>
      <c r="EW478">
        <v>0</v>
      </c>
      <c r="EX478">
        <v>0</v>
      </c>
      <c r="FQ478">
        <v>0</v>
      </c>
      <c r="FR478">
        <f t="shared" si="566"/>
        <v>0</v>
      </c>
      <c r="FS478">
        <v>0</v>
      </c>
      <c r="FX478">
        <v>100</v>
      </c>
      <c r="FY478">
        <v>64</v>
      </c>
      <c r="GA478" t="s">
        <v>3</v>
      </c>
      <c r="GD478">
        <v>0</v>
      </c>
      <c r="GF478">
        <v>-668171035</v>
      </c>
      <c r="GG478">
        <v>2</v>
      </c>
      <c r="GH478">
        <v>1</v>
      </c>
      <c r="GI478">
        <v>2</v>
      </c>
      <c r="GJ478">
        <v>0</v>
      </c>
      <c r="GK478">
        <f>ROUND(R478*(R12)/100,2)</f>
        <v>0</v>
      </c>
      <c r="GL478">
        <f t="shared" si="567"/>
        <v>0</v>
      </c>
      <c r="GM478">
        <f t="shared" si="568"/>
        <v>257.8</v>
      </c>
      <c r="GN478">
        <f t="shared" si="569"/>
        <v>257.8</v>
      </c>
      <c r="GO478">
        <f t="shared" si="570"/>
        <v>0</v>
      </c>
      <c r="GP478">
        <f t="shared" si="571"/>
        <v>0</v>
      </c>
      <c r="GR478">
        <v>0</v>
      </c>
      <c r="GS478">
        <v>0</v>
      </c>
      <c r="GT478">
        <v>0</v>
      </c>
      <c r="GU478" t="s">
        <v>3</v>
      </c>
      <c r="GV478">
        <f t="shared" si="572"/>
        <v>0</v>
      </c>
      <c r="GW478">
        <v>1</v>
      </c>
      <c r="GX478">
        <f t="shared" si="573"/>
        <v>0</v>
      </c>
      <c r="HA478">
        <v>0</v>
      </c>
      <c r="HB478">
        <v>0</v>
      </c>
      <c r="IK478">
        <v>0</v>
      </c>
    </row>
    <row r="479" spans="1:245" x14ac:dyDescent="0.2">
      <c r="A479">
        <v>17</v>
      </c>
      <c r="B479">
        <v>1</v>
      </c>
      <c r="E479" t="s">
        <v>793</v>
      </c>
      <c r="F479" t="s">
        <v>794</v>
      </c>
      <c r="G479" t="s">
        <v>795</v>
      </c>
      <c r="H479" t="s">
        <v>20</v>
      </c>
      <c r="I479">
        <v>3.2399999999999998E-2</v>
      </c>
      <c r="J479">
        <v>0</v>
      </c>
      <c r="O479">
        <f t="shared" si="539"/>
        <v>2299.91</v>
      </c>
      <c r="P479">
        <f t="shared" si="540"/>
        <v>479.89</v>
      </c>
      <c r="Q479">
        <f t="shared" si="541"/>
        <v>89.12</v>
      </c>
      <c r="R479">
        <f t="shared" si="542"/>
        <v>2.0699999999999998</v>
      </c>
      <c r="S479">
        <f t="shared" si="543"/>
        <v>1730.9</v>
      </c>
      <c r="T479">
        <f t="shared" si="544"/>
        <v>0</v>
      </c>
      <c r="U479">
        <f t="shared" si="545"/>
        <v>7.9769933999999996</v>
      </c>
      <c r="V479">
        <f t="shared" si="546"/>
        <v>0</v>
      </c>
      <c r="W479">
        <f t="shared" si="547"/>
        <v>0</v>
      </c>
      <c r="X479">
        <f t="shared" si="548"/>
        <v>1557.81</v>
      </c>
      <c r="Y479">
        <f t="shared" si="549"/>
        <v>761.6</v>
      </c>
      <c r="AA479">
        <v>42145827</v>
      </c>
      <c r="AB479">
        <f t="shared" si="550"/>
        <v>10840.120999999999</v>
      </c>
      <c r="AC479">
        <f t="shared" si="574"/>
        <v>7556.85</v>
      </c>
      <c r="AD479">
        <f>ROUND(((ET479*1.25)),6)</f>
        <v>403.33749999999998</v>
      </c>
      <c r="AE479">
        <f>ROUND(((EU479*1.25)),6)</f>
        <v>63.987499999999997</v>
      </c>
      <c r="AF479">
        <f>ROUND(((EV479*1.15)),6)</f>
        <v>2879.9335000000001</v>
      </c>
      <c r="AG479">
        <f t="shared" si="552"/>
        <v>0</v>
      </c>
      <c r="AH479">
        <f>((EW479*1.15))</f>
        <v>246.20349999999999</v>
      </c>
      <c r="AI479">
        <f>((EX479*1.25))</f>
        <v>0</v>
      </c>
      <c r="AJ479">
        <f t="shared" si="554"/>
        <v>0</v>
      </c>
      <c r="AK479">
        <v>10383.81</v>
      </c>
      <c r="AL479">
        <v>7556.85</v>
      </c>
      <c r="AM479">
        <v>322.67</v>
      </c>
      <c r="AN479">
        <v>51.19</v>
      </c>
      <c r="AO479">
        <v>2504.29</v>
      </c>
      <c r="AP479">
        <v>0</v>
      </c>
      <c r="AQ479">
        <v>214.09</v>
      </c>
      <c r="AR479">
        <v>0</v>
      </c>
      <c r="AS479">
        <v>0</v>
      </c>
      <c r="AT479">
        <v>90</v>
      </c>
      <c r="AU479">
        <v>44</v>
      </c>
      <c r="AV479">
        <v>1</v>
      </c>
      <c r="AW479">
        <v>1</v>
      </c>
      <c r="AZ479">
        <v>1</v>
      </c>
      <c r="BA479">
        <v>18.55</v>
      </c>
      <c r="BB479">
        <v>6.82</v>
      </c>
      <c r="BC479">
        <v>1.96</v>
      </c>
      <c r="BD479" t="s">
        <v>3</v>
      </c>
      <c r="BE479" t="s">
        <v>3</v>
      </c>
      <c r="BF479" t="s">
        <v>3</v>
      </c>
      <c r="BG479" t="s">
        <v>3</v>
      </c>
      <c r="BH479">
        <v>0</v>
      </c>
      <c r="BI479">
        <v>1</v>
      </c>
      <c r="BJ479" t="s">
        <v>796</v>
      </c>
      <c r="BM479">
        <v>1150</v>
      </c>
      <c r="BN479">
        <v>7156650</v>
      </c>
      <c r="BO479" t="s">
        <v>794</v>
      </c>
      <c r="BP479">
        <v>1</v>
      </c>
      <c r="BQ479">
        <v>30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90</v>
      </c>
      <c r="CA479">
        <v>44</v>
      </c>
      <c r="CF479">
        <v>0</v>
      </c>
      <c r="CG479">
        <v>0</v>
      </c>
      <c r="CM479">
        <v>0</v>
      </c>
      <c r="CN479" t="s">
        <v>3</v>
      </c>
      <c r="CO479">
        <v>0</v>
      </c>
      <c r="CP479">
        <f t="shared" si="555"/>
        <v>2299.91</v>
      </c>
      <c r="CQ479">
        <f t="shared" si="556"/>
        <v>14811.426000000001</v>
      </c>
      <c r="CR479">
        <f t="shared" si="557"/>
        <v>2750.7617500000001</v>
      </c>
      <c r="CS479">
        <f t="shared" si="558"/>
        <v>63.987499999999997</v>
      </c>
      <c r="CT479">
        <f t="shared" si="559"/>
        <v>53422.766425000002</v>
      </c>
      <c r="CU479">
        <f t="shared" si="560"/>
        <v>0</v>
      </c>
      <c r="CV479">
        <f t="shared" si="561"/>
        <v>246.20349999999999</v>
      </c>
      <c r="CW479">
        <f t="shared" si="562"/>
        <v>0</v>
      </c>
      <c r="CX479">
        <f t="shared" si="563"/>
        <v>0</v>
      </c>
      <c r="CY479">
        <f t="shared" si="564"/>
        <v>1557.8100000000002</v>
      </c>
      <c r="CZ479">
        <f t="shared" si="565"/>
        <v>761.596</v>
      </c>
      <c r="DC479" t="s">
        <v>3</v>
      </c>
      <c r="DD479" t="s">
        <v>3</v>
      </c>
      <c r="DE479" t="s">
        <v>11</v>
      </c>
      <c r="DF479" t="s">
        <v>11</v>
      </c>
      <c r="DG479" t="s">
        <v>12</v>
      </c>
      <c r="DH479" t="s">
        <v>3</v>
      </c>
      <c r="DI479" t="s">
        <v>12</v>
      </c>
      <c r="DJ479" t="s">
        <v>11</v>
      </c>
      <c r="DK479" t="s">
        <v>3</v>
      </c>
      <c r="DL479" t="s">
        <v>3</v>
      </c>
      <c r="DM479" t="s">
        <v>3</v>
      </c>
      <c r="DN479">
        <v>105</v>
      </c>
      <c r="DO479">
        <v>70</v>
      </c>
      <c r="DP479">
        <v>1.0469999999999999</v>
      </c>
      <c r="DQ479">
        <v>1</v>
      </c>
      <c r="DU479">
        <v>1005</v>
      </c>
      <c r="DV479" t="s">
        <v>20</v>
      </c>
      <c r="DW479" t="s">
        <v>20</v>
      </c>
      <c r="DX479">
        <v>100</v>
      </c>
      <c r="EE479">
        <v>21988502</v>
      </c>
      <c r="EF479">
        <v>30</v>
      </c>
      <c r="EG479" t="s">
        <v>22</v>
      </c>
      <c r="EH479">
        <v>0</v>
      </c>
      <c r="EI479" t="s">
        <v>3</v>
      </c>
      <c r="EJ479">
        <v>1</v>
      </c>
      <c r="EK479">
        <v>1150</v>
      </c>
      <c r="EL479" t="s">
        <v>797</v>
      </c>
      <c r="EM479" t="s">
        <v>798</v>
      </c>
      <c r="EO479" t="s">
        <v>3</v>
      </c>
      <c r="EQ479">
        <v>131072</v>
      </c>
      <c r="ER479">
        <v>10383.81</v>
      </c>
      <c r="ES479">
        <v>7556.85</v>
      </c>
      <c r="ET479">
        <v>322.67</v>
      </c>
      <c r="EU479">
        <v>51.19</v>
      </c>
      <c r="EV479">
        <v>2504.29</v>
      </c>
      <c r="EW479">
        <v>214.09</v>
      </c>
      <c r="EX479">
        <v>0</v>
      </c>
      <c r="EY479">
        <v>0</v>
      </c>
      <c r="FQ479">
        <v>0</v>
      </c>
      <c r="FR479">
        <f t="shared" si="566"/>
        <v>0</v>
      </c>
      <c r="FS479">
        <v>0</v>
      </c>
      <c r="FX479">
        <v>105</v>
      </c>
      <c r="FY479">
        <v>70</v>
      </c>
      <c r="GA479" t="s">
        <v>3</v>
      </c>
      <c r="GD479">
        <v>0</v>
      </c>
      <c r="GF479">
        <v>706541026</v>
      </c>
      <c r="GG479">
        <v>2</v>
      </c>
      <c r="GH479">
        <v>1</v>
      </c>
      <c r="GI479">
        <v>2</v>
      </c>
      <c r="GJ479">
        <v>0</v>
      </c>
      <c r="GK479">
        <f>ROUND(R479*(R12)/100,2)</f>
        <v>3.46</v>
      </c>
      <c r="GL479">
        <f t="shared" si="567"/>
        <v>0</v>
      </c>
      <c r="GM479">
        <f t="shared" si="568"/>
        <v>4622.78</v>
      </c>
      <c r="GN479">
        <f t="shared" si="569"/>
        <v>4622.78</v>
      </c>
      <c r="GO479">
        <f t="shared" si="570"/>
        <v>0</v>
      </c>
      <c r="GP479">
        <f t="shared" si="571"/>
        <v>0</v>
      </c>
      <c r="GR479">
        <v>0</v>
      </c>
      <c r="GS479">
        <v>0</v>
      </c>
      <c r="GT479">
        <v>0</v>
      </c>
      <c r="GU479" t="s">
        <v>3</v>
      </c>
      <c r="GV479">
        <f t="shared" si="572"/>
        <v>0</v>
      </c>
      <c r="GW479">
        <v>1</v>
      </c>
      <c r="GX479">
        <f t="shared" si="573"/>
        <v>0</v>
      </c>
      <c r="HA479">
        <v>0</v>
      </c>
      <c r="HB479">
        <v>0</v>
      </c>
      <c r="IK479">
        <v>0</v>
      </c>
    </row>
    <row r="480" spans="1:245" x14ac:dyDescent="0.2">
      <c r="A480">
        <v>18</v>
      </c>
      <c r="B480">
        <v>1</v>
      </c>
      <c r="E480" t="s">
        <v>799</v>
      </c>
      <c r="F480" t="s">
        <v>800</v>
      </c>
      <c r="G480" t="s">
        <v>801</v>
      </c>
      <c r="H480" t="s">
        <v>436</v>
      </c>
      <c r="I480">
        <f>I479*J480</f>
        <v>2.1707999999999998</v>
      </c>
      <c r="J480">
        <v>67</v>
      </c>
      <c r="O480">
        <f t="shared" si="539"/>
        <v>71.08</v>
      </c>
      <c r="P480">
        <f t="shared" si="540"/>
        <v>71.08</v>
      </c>
      <c r="Q480">
        <f t="shared" si="541"/>
        <v>0</v>
      </c>
      <c r="R480">
        <f t="shared" si="542"/>
        <v>0</v>
      </c>
      <c r="S480">
        <f t="shared" si="543"/>
        <v>0</v>
      </c>
      <c r="T480">
        <f t="shared" si="544"/>
        <v>0</v>
      </c>
      <c r="U480">
        <f t="shared" si="545"/>
        <v>0</v>
      </c>
      <c r="V480">
        <f t="shared" si="546"/>
        <v>0</v>
      </c>
      <c r="W480">
        <f t="shared" si="547"/>
        <v>0</v>
      </c>
      <c r="X480">
        <f t="shared" si="548"/>
        <v>0</v>
      </c>
      <c r="Y480">
        <f t="shared" si="549"/>
        <v>0</v>
      </c>
      <c r="AA480">
        <v>42145827</v>
      </c>
      <c r="AB480">
        <f t="shared" si="550"/>
        <v>14.75</v>
      </c>
      <c r="AC480">
        <f t="shared" si="574"/>
        <v>14.75</v>
      </c>
      <c r="AD480">
        <f t="shared" ref="AD480:AF483" si="579">ROUND((ET480),6)</f>
        <v>0</v>
      </c>
      <c r="AE480">
        <f t="shared" si="579"/>
        <v>0</v>
      </c>
      <c r="AF480">
        <f t="shared" si="579"/>
        <v>0</v>
      </c>
      <c r="AG480">
        <f t="shared" si="552"/>
        <v>0</v>
      </c>
      <c r="AH480">
        <f t="shared" ref="AH480:AI483" si="580">(EW480)</f>
        <v>0</v>
      </c>
      <c r="AI480">
        <f t="shared" si="580"/>
        <v>0</v>
      </c>
      <c r="AJ480">
        <f t="shared" si="554"/>
        <v>0</v>
      </c>
      <c r="AK480">
        <v>14.75</v>
      </c>
      <c r="AL480">
        <v>14.75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1</v>
      </c>
      <c r="AW480">
        <v>1</v>
      </c>
      <c r="AZ480">
        <v>1</v>
      </c>
      <c r="BA480">
        <v>1</v>
      </c>
      <c r="BB480">
        <v>1</v>
      </c>
      <c r="BC480">
        <v>2.2200000000000002</v>
      </c>
      <c r="BD480" t="s">
        <v>3</v>
      </c>
      <c r="BE480" t="s">
        <v>3</v>
      </c>
      <c r="BF480" t="s">
        <v>3</v>
      </c>
      <c r="BG480" t="s">
        <v>3</v>
      </c>
      <c r="BH480">
        <v>3</v>
      </c>
      <c r="BI480">
        <v>1</v>
      </c>
      <c r="BJ480" t="s">
        <v>802</v>
      </c>
      <c r="BM480">
        <v>1150</v>
      </c>
      <c r="BN480">
        <v>7156650</v>
      </c>
      <c r="BO480" t="s">
        <v>800</v>
      </c>
      <c r="BP480">
        <v>1</v>
      </c>
      <c r="BQ480">
        <v>30</v>
      </c>
      <c r="BR480">
        <v>0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0</v>
      </c>
      <c r="CA480">
        <v>0</v>
      </c>
      <c r="CF480">
        <v>0</v>
      </c>
      <c r="CG480">
        <v>0</v>
      </c>
      <c r="CM480">
        <v>0</v>
      </c>
      <c r="CN480" t="s">
        <v>3</v>
      </c>
      <c r="CO480">
        <v>0</v>
      </c>
      <c r="CP480">
        <f t="shared" si="555"/>
        <v>71.08</v>
      </c>
      <c r="CQ480">
        <f t="shared" si="556"/>
        <v>32.745000000000005</v>
      </c>
      <c r="CR480">
        <f t="shared" si="557"/>
        <v>0</v>
      </c>
      <c r="CS480">
        <f t="shared" si="558"/>
        <v>0</v>
      </c>
      <c r="CT480">
        <f t="shared" si="559"/>
        <v>0</v>
      </c>
      <c r="CU480">
        <f t="shared" si="560"/>
        <v>0</v>
      </c>
      <c r="CV480">
        <f t="shared" si="561"/>
        <v>0</v>
      </c>
      <c r="CW480">
        <f t="shared" si="562"/>
        <v>0</v>
      </c>
      <c r="CX480">
        <f t="shared" si="563"/>
        <v>0</v>
      </c>
      <c r="CY480">
        <f t="shared" si="564"/>
        <v>0</v>
      </c>
      <c r="CZ480">
        <f t="shared" si="565"/>
        <v>0</v>
      </c>
      <c r="DC480" t="s">
        <v>3</v>
      </c>
      <c r="DD480" t="s">
        <v>3</v>
      </c>
      <c r="DE480" t="s">
        <v>3</v>
      </c>
      <c r="DF480" t="s">
        <v>3</v>
      </c>
      <c r="DG480" t="s">
        <v>3</v>
      </c>
      <c r="DH480" t="s">
        <v>3</v>
      </c>
      <c r="DI480" t="s">
        <v>3</v>
      </c>
      <c r="DJ480" t="s">
        <v>3</v>
      </c>
      <c r="DK480" t="s">
        <v>3</v>
      </c>
      <c r="DL480" t="s">
        <v>3</v>
      </c>
      <c r="DM480" t="s">
        <v>3</v>
      </c>
      <c r="DN480">
        <v>105</v>
      </c>
      <c r="DO480">
        <v>70</v>
      </c>
      <c r="DP480">
        <v>1.0469999999999999</v>
      </c>
      <c r="DQ480">
        <v>1</v>
      </c>
      <c r="DU480">
        <v>1003</v>
      </c>
      <c r="DV480" t="s">
        <v>436</v>
      </c>
      <c r="DW480" t="s">
        <v>436</v>
      </c>
      <c r="DX480">
        <v>1</v>
      </c>
      <c r="EE480">
        <v>21988502</v>
      </c>
      <c r="EF480">
        <v>30</v>
      </c>
      <c r="EG480" t="s">
        <v>22</v>
      </c>
      <c r="EH480">
        <v>0</v>
      </c>
      <c r="EI480" t="s">
        <v>3</v>
      </c>
      <c r="EJ480">
        <v>1</v>
      </c>
      <c r="EK480">
        <v>1150</v>
      </c>
      <c r="EL480" t="s">
        <v>797</v>
      </c>
      <c r="EM480" t="s">
        <v>798</v>
      </c>
      <c r="EO480" t="s">
        <v>3</v>
      </c>
      <c r="EQ480">
        <v>0</v>
      </c>
      <c r="ER480">
        <v>14.75</v>
      </c>
      <c r="ES480">
        <v>14.75</v>
      </c>
      <c r="ET480">
        <v>0</v>
      </c>
      <c r="EU480">
        <v>0</v>
      </c>
      <c r="EV480">
        <v>0</v>
      </c>
      <c r="EW480">
        <v>0</v>
      </c>
      <c r="EX480">
        <v>0</v>
      </c>
      <c r="FQ480">
        <v>0</v>
      </c>
      <c r="FR480">
        <f t="shared" si="566"/>
        <v>0</v>
      </c>
      <c r="FS480">
        <v>0</v>
      </c>
      <c r="FX480">
        <v>105</v>
      </c>
      <c r="FY480">
        <v>70</v>
      </c>
      <c r="GA480" t="s">
        <v>3</v>
      </c>
      <c r="GD480">
        <v>0</v>
      </c>
      <c r="GF480">
        <v>1940933279</v>
      </c>
      <c r="GG480">
        <v>2</v>
      </c>
      <c r="GH480">
        <v>1</v>
      </c>
      <c r="GI480">
        <v>2</v>
      </c>
      <c r="GJ480">
        <v>0</v>
      </c>
      <c r="GK480">
        <f>ROUND(R480*(R12)/100,2)</f>
        <v>0</v>
      </c>
      <c r="GL480">
        <f t="shared" si="567"/>
        <v>0</v>
      </c>
      <c r="GM480">
        <f t="shared" si="568"/>
        <v>71.08</v>
      </c>
      <c r="GN480">
        <f t="shared" si="569"/>
        <v>71.08</v>
      </c>
      <c r="GO480">
        <f t="shared" si="570"/>
        <v>0</v>
      </c>
      <c r="GP480">
        <f t="shared" si="571"/>
        <v>0</v>
      </c>
      <c r="GR480">
        <v>0</v>
      </c>
      <c r="GS480">
        <v>0</v>
      </c>
      <c r="GT480">
        <v>0</v>
      </c>
      <c r="GU480" t="s">
        <v>3</v>
      </c>
      <c r="GV480">
        <f t="shared" si="572"/>
        <v>0</v>
      </c>
      <c r="GW480">
        <v>1</v>
      </c>
      <c r="GX480">
        <f t="shared" si="573"/>
        <v>0</v>
      </c>
      <c r="HA480">
        <v>0</v>
      </c>
      <c r="HB480">
        <v>0</v>
      </c>
      <c r="IK480">
        <v>0</v>
      </c>
    </row>
    <row r="481" spans="1:245" x14ac:dyDescent="0.2">
      <c r="A481">
        <v>18</v>
      </c>
      <c r="B481">
        <v>1</v>
      </c>
      <c r="E481" t="s">
        <v>803</v>
      </c>
      <c r="F481" t="s">
        <v>804</v>
      </c>
      <c r="G481" t="s">
        <v>805</v>
      </c>
      <c r="H481" t="s">
        <v>436</v>
      </c>
      <c r="I481">
        <f>I479*J481</f>
        <v>13.8996</v>
      </c>
      <c r="J481">
        <v>429</v>
      </c>
      <c r="O481">
        <f t="shared" si="539"/>
        <v>279.01</v>
      </c>
      <c r="P481">
        <f t="shared" si="540"/>
        <v>279.01</v>
      </c>
      <c r="Q481">
        <f t="shared" si="541"/>
        <v>0</v>
      </c>
      <c r="R481">
        <f t="shared" si="542"/>
        <v>0</v>
      </c>
      <c r="S481">
        <f t="shared" si="543"/>
        <v>0</v>
      </c>
      <c r="T481">
        <f t="shared" si="544"/>
        <v>0</v>
      </c>
      <c r="U481">
        <f t="shared" si="545"/>
        <v>0</v>
      </c>
      <c r="V481">
        <f t="shared" si="546"/>
        <v>0</v>
      </c>
      <c r="W481">
        <f t="shared" si="547"/>
        <v>0</v>
      </c>
      <c r="X481">
        <f t="shared" si="548"/>
        <v>0</v>
      </c>
      <c r="Y481">
        <f t="shared" si="549"/>
        <v>0</v>
      </c>
      <c r="AA481">
        <v>42145827</v>
      </c>
      <c r="AB481">
        <f t="shared" si="550"/>
        <v>14.98</v>
      </c>
      <c r="AC481">
        <f t="shared" si="574"/>
        <v>14.98</v>
      </c>
      <c r="AD481">
        <f t="shared" si="579"/>
        <v>0</v>
      </c>
      <c r="AE481">
        <f t="shared" si="579"/>
        <v>0</v>
      </c>
      <c r="AF481">
        <f t="shared" si="579"/>
        <v>0</v>
      </c>
      <c r="AG481">
        <f t="shared" si="552"/>
        <v>0</v>
      </c>
      <c r="AH481">
        <f t="shared" si="580"/>
        <v>0</v>
      </c>
      <c r="AI481">
        <f t="shared" si="580"/>
        <v>0</v>
      </c>
      <c r="AJ481">
        <f t="shared" si="554"/>
        <v>0</v>
      </c>
      <c r="AK481">
        <v>14.98</v>
      </c>
      <c r="AL481">
        <v>14.98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1</v>
      </c>
      <c r="AW481">
        <v>1</v>
      </c>
      <c r="AZ481">
        <v>1</v>
      </c>
      <c r="BA481">
        <v>1</v>
      </c>
      <c r="BB481">
        <v>1</v>
      </c>
      <c r="BC481">
        <v>1.34</v>
      </c>
      <c r="BD481" t="s">
        <v>3</v>
      </c>
      <c r="BE481" t="s">
        <v>3</v>
      </c>
      <c r="BF481" t="s">
        <v>3</v>
      </c>
      <c r="BG481" t="s">
        <v>3</v>
      </c>
      <c r="BH481">
        <v>3</v>
      </c>
      <c r="BI481">
        <v>1</v>
      </c>
      <c r="BJ481" t="s">
        <v>806</v>
      </c>
      <c r="BM481">
        <v>1150</v>
      </c>
      <c r="BN481">
        <v>7156650</v>
      </c>
      <c r="BO481" t="s">
        <v>804</v>
      </c>
      <c r="BP481">
        <v>1</v>
      </c>
      <c r="BQ481">
        <v>30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0</v>
      </c>
      <c r="CA481">
        <v>0</v>
      </c>
      <c r="CF481">
        <v>0</v>
      </c>
      <c r="CG481">
        <v>0</v>
      </c>
      <c r="CM481">
        <v>0</v>
      </c>
      <c r="CN481" t="s">
        <v>3</v>
      </c>
      <c r="CO481">
        <v>0</v>
      </c>
      <c r="CP481">
        <f t="shared" si="555"/>
        <v>279.01</v>
      </c>
      <c r="CQ481">
        <f t="shared" si="556"/>
        <v>20.073200000000003</v>
      </c>
      <c r="CR481">
        <f t="shared" si="557"/>
        <v>0</v>
      </c>
      <c r="CS481">
        <f t="shared" si="558"/>
        <v>0</v>
      </c>
      <c r="CT481">
        <f t="shared" si="559"/>
        <v>0</v>
      </c>
      <c r="CU481">
        <f t="shared" si="560"/>
        <v>0</v>
      </c>
      <c r="CV481">
        <f t="shared" si="561"/>
        <v>0</v>
      </c>
      <c r="CW481">
        <f t="shared" si="562"/>
        <v>0</v>
      </c>
      <c r="CX481">
        <f t="shared" si="563"/>
        <v>0</v>
      </c>
      <c r="CY481">
        <f t="shared" si="564"/>
        <v>0</v>
      </c>
      <c r="CZ481">
        <f t="shared" si="565"/>
        <v>0</v>
      </c>
      <c r="DC481" t="s">
        <v>3</v>
      </c>
      <c r="DD481" t="s">
        <v>3</v>
      </c>
      <c r="DE481" t="s">
        <v>3</v>
      </c>
      <c r="DF481" t="s">
        <v>3</v>
      </c>
      <c r="DG481" t="s">
        <v>3</v>
      </c>
      <c r="DH481" t="s">
        <v>3</v>
      </c>
      <c r="DI481" t="s">
        <v>3</v>
      </c>
      <c r="DJ481" t="s">
        <v>3</v>
      </c>
      <c r="DK481" t="s">
        <v>3</v>
      </c>
      <c r="DL481" t="s">
        <v>3</v>
      </c>
      <c r="DM481" t="s">
        <v>3</v>
      </c>
      <c r="DN481">
        <v>105</v>
      </c>
      <c r="DO481">
        <v>70</v>
      </c>
      <c r="DP481">
        <v>1.0469999999999999</v>
      </c>
      <c r="DQ481">
        <v>1</v>
      </c>
      <c r="DU481">
        <v>1003</v>
      </c>
      <c r="DV481" t="s">
        <v>436</v>
      </c>
      <c r="DW481" t="s">
        <v>436</v>
      </c>
      <c r="DX481">
        <v>1</v>
      </c>
      <c r="EE481">
        <v>21988502</v>
      </c>
      <c r="EF481">
        <v>30</v>
      </c>
      <c r="EG481" t="s">
        <v>22</v>
      </c>
      <c r="EH481">
        <v>0</v>
      </c>
      <c r="EI481" t="s">
        <v>3</v>
      </c>
      <c r="EJ481">
        <v>1</v>
      </c>
      <c r="EK481">
        <v>1150</v>
      </c>
      <c r="EL481" t="s">
        <v>797</v>
      </c>
      <c r="EM481" t="s">
        <v>798</v>
      </c>
      <c r="EO481" t="s">
        <v>3</v>
      </c>
      <c r="EQ481">
        <v>0</v>
      </c>
      <c r="ER481">
        <v>14.98</v>
      </c>
      <c r="ES481">
        <v>14.98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566"/>
        <v>0</v>
      </c>
      <c r="FS481">
        <v>0</v>
      </c>
      <c r="FX481">
        <v>105</v>
      </c>
      <c r="FY481">
        <v>70</v>
      </c>
      <c r="GA481" t="s">
        <v>3</v>
      </c>
      <c r="GD481">
        <v>0</v>
      </c>
      <c r="GF481">
        <v>-910148789</v>
      </c>
      <c r="GG481">
        <v>2</v>
      </c>
      <c r="GH481">
        <v>1</v>
      </c>
      <c r="GI481">
        <v>2</v>
      </c>
      <c r="GJ481">
        <v>0</v>
      </c>
      <c r="GK481">
        <f>ROUND(R481*(R12)/100,2)</f>
        <v>0</v>
      </c>
      <c r="GL481">
        <f t="shared" si="567"/>
        <v>0</v>
      </c>
      <c r="GM481">
        <f t="shared" si="568"/>
        <v>279.01</v>
      </c>
      <c r="GN481">
        <f t="shared" si="569"/>
        <v>279.01</v>
      </c>
      <c r="GO481">
        <f t="shared" si="570"/>
        <v>0</v>
      </c>
      <c r="GP481">
        <f t="shared" si="571"/>
        <v>0</v>
      </c>
      <c r="GR481">
        <v>0</v>
      </c>
      <c r="GS481">
        <v>0</v>
      </c>
      <c r="GT481">
        <v>0</v>
      </c>
      <c r="GU481" t="s">
        <v>3</v>
      </c>
      <c r="GV481">
        <f t="shared" si="572"/>
        <v>0</v>
      </c>
      <c r="GW481">
        <v>1</v>
      </c>
      <c r="GX481">
        <f t="shared" si="573"/>
        <v>0</v>
      </c>
      <c r="HA481">
        <v>0</v>
      </c>
      <c r="HB481">
        <v>0</v>
      </c>
      <c r="IK481">
        <v>0</v>
      </c>
    </row>
    <row r="482" spans="1:245" x14ac:dyDescent="0.2">
      <c r="A482">
        <v>18</v>
      </c>
      <c r="B482">
        <v>1</v>
      </c>
      <c r="E482" t="s">
        <v>807</v>
      </c>
      <c r="F482" t="s">
        <v>808</v>
      </c>
      <c r="G482" t="s">
        <v>809</v>
      </c>
      <c r="H482" t="s">
        <v>28</v>
      </c>
      <c r="I482">
        <f>I479*J482</f>
        <v>3.24</v>
      </c>
      <c r="J482">
        <v>100.00000000000001</v>
      </c>
      <c r="O482">
        <f t="shared" si="539"/>
        <v>12209.97</v>
      </c>
      <c r="P482">
        <f t="shared" si="540"/>
        <v>12209.97</v>
      </c>
      <c r="Q482">
        <f t="shared" si="541"/>
        <v>0</v>
      </c>
      <c r="R482">
        <f t="shared" si="542"/>
        <v>0</v>
      </c>
      <c r="S482">
        <f t="shared" si="543"/>
        <v>0</v>
      </c>
      <c r="T482">
        <f t="shared" si="544"/>
        <v>0</v>
      </c>
      <c r="U482">
        <f t="shared" si="545"/>
        <v>0</v>
      </c>
      <c r="V482">
        <f t="shared" si="546"/>
        <v>0</v>
      </c>
      <c r="W482">
        <f t="shared" si="547"/>
        <v>0</v>
      </c>
      <c r="X482">
        <f t="shared" si="548"/>
        <v>0</v>
      </c>
      <c r="Y482">
        <f t="shared" si="549"/>
        <v>0</v>
      </c>
      <c r="AA482">
        <v>42145827</v>
      </c>
      <c r="AB482">
        <f t="shared" si="550"/>
        <v>2216.77</v>
      </c>
      <c r="AC482">
        <f t="shared" si="574"/>
        <v>2216.77</v>
      </c>
      <c r="AD482">
        <f t="shared" si="579"/>
        <v>0</v>
      </c>
      <c r="AE482">
        <f t="shared" si="579"/>
        <v>0</v>
      </c>
      <c r="AF482">
        <f t="shared" si="579"/>
        <v>0</v>
      </c>
      <c r="AG482">
        <f t="shared" si="552"/>
        <v>0</v>
      </c>
      <c r="AH482">
        <f t="shared" si="580"/>
        <v>0</v>
      </c>
      <c r="AI482">
        <f t="shared" si="580"/>
        <v>0</v>
      </c>
      <c r="AJ482">
        <f t="shared" si="554"/>
        <v>0</v>
      </c>
      <c r="AK482">
        <v>2216.77</v>
      </c>
      <c r="AL482">
        <v>2216.77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1</v>
      </c>
      <c r="AW482">
        <v>1</v>
      </c>
      <c r="AZ482">
        <v>1</v>
      </c>
      <c r="BA482">
        <v>1</v>
      </c>
      <c r="BB482">
        <v>1</v>
      </c>
      <c r="BC482">
        <v>1.7</v>
      </c>
      <c r="BD482" t="s">
        <v>3</v>
      </c>
      <c r="BE482" t="s">
        <v>3</v>
      </c>
      <c r="BF482" t="s">
        <v>3</v>
      </c>
      <c r="BG482" t="s">
        <v>3</v>
      </c>
      <c r="BH482">
        <v>3</v>
      </c>
      <c r="BI482">
        <v>1</v>
      </c>
      <c r="BJ482" t="s">
        <v>810</v>
      </c>
      <c r="BM482">
        <v>1150</v>
      </c>
      <c r="BN482">
        <v>7156650</v>
      </c>
      <c r="BO482" t="s">
        <v>808</v>
      </c>
      <c r="BP482">
        <v>1</v>
      </c>
      <c r="BQ482">
        <v>30</v>
      </c>
      <c r="BR482">
        <v>0</v>
      </c>
      <c r="BS482">
        <v>1</v>
      </c>
      <c r="BT482">
        <v>1</v>
      </c>
      <c r="BU482">
        <v>1</v>
      </c>
      <c r="BV482">
        <v>1</v>
      </c>
      <c r="BW482">
        <v>1</v>
      </c>
      <c r="BX482">
        <v>1</v>
      </c>
      <c r="BY482" t="s">
        <v>3</v>
      </c>
      <c r="BZ482">
        <v>0</v>
      </c>
      <c r="CA482">
        <v>0</v>
      </c>
      <c r="CF482">
        <v>0</v>
      </c>
      <c r="CG482">
        <v>0</v>
      </c>
      <c r="CM482">
        <v>0</v>
      </c>
      <c r="CN482" t="s">
        <v>3</v>
      </c>
      <c r="CO482">
        <v>0</v>
      </c>
      <c r="CP482">
        <f t="shared" si="555"/>
        <v>12209.97</v>
      </c>
      <c r="CQ482">
        <f t="shared" si="556"/>
        <v>3768.509</v>
      </c>
      <c r="CR482">
        <f t="shared" si="557"/>
        <v>0</v>
      </c>
      <c r="CS482">
        <f t="shared" si="558"/>
        <v>0</v>
      </c>
      <c r="CT482">
        <f t="shared" si="559"/>
        <v>0</v>
      </c>
      <c r="CU482">
        <f t="shared" si="560"/>
        <v>0</v>
      </c>
      <c r="CV482">
        <f t="shared" si="561"/>
        <v>0</v>
      </c>
      <c r="CW482">
        <f t="shared" si="562"/>
        <v>0</v>
      </c>
      <c r="CX482">
        <f t="shared" si="563"/>
        <v>0</v>
      </c>
      <c r="CY482">
        <f t="shared" si="564"/>
        <v>0</v>
      </c>
      <c r="CZ482">
        <f t="shared" si="565"/>
        <v>0</v>
      </c>
      <c r="DC482" t="s">
        <v>3</v>
      </c>
      <c r="DD482" t="s">
        <v>3</v>
      </c>
      <c r="DE482" t="s">
        <v>3</v>
      </c>
      <c r="DF482" t="s">
        <v>3</v>
      </c>
      <c r="DG482" t="s">
        <v>3</v>
      </c>
      <c r="DH482" t="s">
        <v>3</v>
      </c>
      <c r="DI482" t="s">
        <v>3</v>
      </c>
      <c r="DJ482" t="s">
        <v>3</v>
      </c>
      <c r="DK482" t="s">
        <v>3</v>
      </c>
      <c r="DL482" t="s">
        <v>3</v>
      </c>
      <c r="DM482" t="s">
        <v>3</v>
      </c>
      <c r="DN482">
        <v>105</v>
      </c>
      <c r="DO482">
        <v>70</v>
      </c>
      <c r="DP482">
        <v>1.0469999999999999</v>
      </c>
      <c r="DQ482">
        <v>1</v>
      </c>
      <c r="DU482">
        <v>1005</v>
      </c>
      <c r="DV482" t="s">
        <v>28</v>
      </c>
      <c r="DW482" t="s">
        <v>28</v>
      </c>
      <c r="DX482">
        <v>1</v>
      </c>
      <c r="EE482">
        <v>21988502</v>
      </c>
      <c r="EF482">
        <v>30</v>
      </c>
      <c r="EG482" t="s">
        <v>22</v>
      </c>
      <c r="EH482">
        <v>0</v>
      </c>
      <c r="EI482" t="s">
        <v>3</v>
      </c>
      <c r="EJ482">
        <v>1</v>
      </c>
      <c r="EK482">
        <v>1150</v>
      </c>
      <c r="EL482" t="s">
        <v>797</v>
      </c>
      <c r="EM482" t="s">
        <v>798</v>
      </c>
      <c r="EO482" t="s">
        <v>3</v>
      </c>
      <c r="EQ482">
        <v>0</v>
      </c>
      <c r="ER482">
        <v>2216.77</v>
      </c>
      <c r="ES482">
        <v>2216.77</v>
      </c>
      <c r="ET482">
        <v>0</v>
      </c>
      <c r="EU482">
        <v>0</v>
      </c>
      <c r="EV482">
        <v>0</v>
      </c>
      <c r="EW482">
        <v>0</v>
      </c>
      <c r="EX482">
        <v>0</v>
      </c>
      <c r="FQ482">
        <v>0</v>
      </c>
      <c r="FR482">
        <f t="shared" si="566"/>
        <v>0</v>
      </c>
      <c r="FS482">
        <v>0</v>
      </c>
      <c r="FX482">
        <v>105</v>
      </c>
      <c r="FY482">
        <v>70</v>
      </c>
      <c r="GA482" t="s">
        <v>3</v>
      </c>
      <c r="GD482">
        <v>0</v>
      </c>
      <c r="GF482">
        <v>975127390</v>
      </c>
      <c r="GG482">
        <v>2</v>
      </c>
      <c r="GH482">
        <v>1</v>
      </c>
      <c r="GI482">
        <v>2</v>
      </c>
      <c r="GJ482">
        <v>0</v>
      </c>
      <c r="GK482">
        <f>ROUND(R482*(R12)/100,2)</f>
        <v>0</v>
      </c>
      <c r="GL482">
        <f t="shared" si="567"/>
        <v>0</v>
      </c>
      <c r="GM482">
        <f t="shared" si="568"/>
        <v>12209.97</v>
      </c>
      <c r="GN482">
        <f t="shared" si="569"/>
        <v>12209.97</v>
      </c>
      <c r="GO482">
        <f t="shared" si="570"/>
        <v>0</v>
      </c>
      <c r="GP482">
        <f t="shared" si="571"/>
        <v>0</v>
      </c>
      <c r="GR482">
        <v>0</v>
      </c>
      <c r="GS482">
        <v>0</v>
      </c>
      <c r="GT482">
        <v>0</v>
      </c>
      <c r="GU482" t="s">
        <v>3</v>
      </c>
      <c r="GV482">
        <f t="shared" si="572"/>
        <v>0</v>
      </c>
      <c r="GW482">
        <v>1</v>
      </c>
      <c r="GX482">
        <f t="shared" si="573"/>
        <v>0</v>
      </c>
      <c r="HA482">
        <v>0</v>
      </c>
      <c r="HB482">
        <v>0</v>
      </c>
      <c r="IK482">
        <v>0</v>
      </c>
    </row>
    <row r="483" spans="1:245" x14ac:dyDescent="0.2">
      <c r="A483">
        <v>18</v>
      </c>
      <c r="B483">
        <v>1</v>
      </c>
      <c r="E483" t="s">
        <v>811</v>
      </c>
      <c r="F483" t="s">
        <v>812</v>
      </c>
      <c r="G483" t="s">
        <v>813</v>
      </c>
      <c r="H483" t="s">
        <v>436</v>
      </c>
      <c r="I483">
        <f>I479*J483</f>
        <v>8.7804000000000002</v>
      </c>
      <c r="J483">
        <v>271</v>
      </c>
      <c r="O483">
        <f t="shared" si="539"/>
        <v>106.95</v>
      </c>
      <c r="P483">
        <f t="shared" si="540"/>
        <v>106.95</v>
      </c>
      <c r="Q483">
        <f t="shared" si="541"/>
        <v>0</v>
      </c>
      <c r="R483">
        <f t="shared" si="542"/>
        <v>0</v>
      </c>
      <c r="S483">
        <f t="shared" si="543"/>
        <v>0</v>
      </c>
      <c r="T483">
        <f t="shared" si="544"/>
        <v>0</v>
      </c>
      <c r="U483">
        <f t="shared" si="545"/>
        <v>0</v>
      </c>
      <c r="V483">
        <f t="shared" si="546"/>
        <v>0</v>
      </c>
      <c r="W483">
        <f t="shared" si="547"/>
        <v>0</v>
      </c>
      <c r="X483">
        <f t="shared" si="548"/>
        <v>0</v>
      </c>
      <c r="Y483">
        <f t="shared" si="549"/>
        <v>0</v>
      </c>
      <c r="AA483">
        <v>42145827</v>
      </c>
      <c r="AB483">
        <f t="shared" si="550"/>
        <v>9.09</v>
      </c>
      <c r="AC483">
        <f t="shared" si="574"/>
        <v>9.09</v>
      </c>
      <c r="AD483">
        <f t="shared" si="579"/>
        <v>0</v>
      </c>
      <c r="AE483">
        <f t="shared" si="579"/>
        <v>0</v>
      </c>
      <c r="AF483">
        <f t="shared" si="579"/>
        <v>0</v>
      </c>
      <c r="AG483">
        <f t="shared" si="552"/>
        <v>0</v>
      </c>
      <c r="AH483">
        <f t="shared" si="580"/>
        <v>0</v>
      </c>
      <c r="AI483">
        <f t="shared" si="580"/>
        <v>0</v>
      </c>
      <c r="AJ483">
        <f t="shared" si="554"/>
        <v>0</v>
      </c>
      <c r="AK483">
        <v>9.09</v>
      </c>
      <c r="AL483">
        <v>9.09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1</v>
      </c>
      <c r="AW483">
        <v>1</v>
      </c>
      <c r="AZ483">
        <v>1</v>
      </c>
      <c r="BA483">
        <v>1</v>
      </c>
      <c r="BB483">
        <v>1</v>
      </c>
      <c r="BC483">
        <v>1.34</v>
      </c>
      <c r="BD483" t="s">
        <v>3</v>
      </c>
      <c r="BE483" t="s">
        <v>3</v>
      </c>
      <c r="BF483" t="s">
        <v>3</v>
      </c>
      <c r="BG483" t="s">
        <v>3</v>
      </c>
      <c r="BH483">
        <v>3</v>
      </c>
      <c r="BI483">
        <v>1</v>
      </c>
      <c r="BJ483" t="s">
        <v>814</v>
      </c>
      <c r="BM483">
        <v>1150</v>
      </c>
      <c r="BN483">
        <v>7156650</v>
      </c>
      <c r="BO483" t="s">
        <v>812</v>
      </c>
      <c r="BP483">
        <v>1</v>
      </c>
      <c r="BQ483">
        <v>30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0</v>
      </c>
      <c r="CA483">
        <v>0</v>
      </c>
      <c r="CF483">
        <v>0</v>
      </c>
      <c r="CG483">
        <v>0</v>
      </c>
      <c r="CM483">
        <v>0</v>
      </c>
      <c r="CN483" t="s">
        <v>3</v>
      </c>
      <c r="CO483">
        <v>0</v>
      </c>
      <c r="CP483">
        <f t="shared" si="555"/>
        <v>106.95</v>
      </c>
      <c r="CQ483">
        <f t="shared" si="556"/>
        <v>12.1806</v>
      </c>
      <c r="CR483">
        <f t="shared" si="557"/>
        <v>0</v>
      </c>
      <c r="CS483">
        <f t="shared" si="558"/>
        <v>0</v>
      </c>
      <c r="CT483">
        <f t="shared" si="559"/>
        <v>0</v>
      </c>
      <c r="CU483">
        <f t="shared" si="560"/>
        <v>0</v>
      </c>
      <c r="CV483">
        <f t="shared" si="561"/>
        <v>0</v>
      </c>
      <c r="CW483">
        <f t="shared" si="562"/>
        <v>0</v>
      </c>
      <c r="CX483">
        <f t="shared" si="563"/>
        <v>0</v>
      </c>
      <c r="CY483">
        <f t="shared" si="564"/>
        <v>0</v>
      </c>
      <c r="CZ483">
        <f t="shared" si="565"/>
        <v>0</v>
      </c>
      <c r="DC483" t="s">
        <v>3</v>
      </c>
      <c r="DD483" t="s">
        <v>3</v>
      </c>
      <c r="DE483" t="s">
        <v>3</v>
      </c>
      <c r="DF483" t="s">
        <v>3</v>
      </c>
      <c r="DG483" t="s">
        <v>3</v>
      </c>
      <c r="DH483" t="s">
        <v>3</v>
      </c>
      <c r="DI483" t="s">
        <v>3</v>
      </c>
      <c r="DJ483" t="s">
        <v>3</v>
      </c>
      <c r="DK483" t="s">
        <v>3</v>
      </c>
      <c r="DL483" t="s">
        <v>3</v>
      </c>
      <c r="DM483" t="s">
        <v>3</v>
      </c>
      <c r="DN483">
        <v>105</v>
      </c>
      <c r="DO483">
        <v>70</v>
      </c>
      <c r="DP483">
        <v>1.0469999999999999</v>
      </c>
      <c r="DQ483">
        <v>1</v>
      </c>
      <c r="DU483">
        <v>1003</v>
      </c>
      <c r="DV483" t="s">
        <v>436</v>
      </c>
      <c r="DW483" t="s">
        <v>436</v>
      </c>
      <c r="DX483">
        <v>1</v>
      </c>
      <c r="EE483">
        <v>21988502</v>
      </c>
      <c r="EF483">
        <v>30</v>
      </c>
      <c r="EG483" t="s">
        <v>22</v>
      </c>
      <c r="EH483">
        <v>0</v>
      </c>
      <c r="EI483" t="s">
        <v>3</v>
      </c>
      <c r="EJ483">
        <v>1</v>
      </c>
      <c r="EK483">
        <v>1150</v>
      </c>
      <c r="EL483" t="s">
        <v>797</v>
      </c>
      <c r="EM483" t="s">
        <v>798</v>
      </c>
      <c r="EO483" t="s">
        <v>3</v>
      </c>
      <c r="EQ483">
        <v>0</v>
      </c>
      <c r="ER483">
        <v>9.09</v>
      </c>
      <c r="ES483">
        <v>9.09</v>
      </c>
      <c r="ET483">
        <v>0</v>
      </c>
      <c r="EU483">
        <v>0</v>
      </c>
      <c r="EV483">
        <v>0</v>
      </c>
      <c r="EW483">
        <v>0</v>
      </c>
      <c r="EX483">
        <v>0</v>
      </c>
      <c r="FQ483">
        <v>0</v>
      </c>
      <c r="FR483">
        <f t="shared" si="566"/>
        <v>0</v>
      </c>
      <c r="FS483">
        <v>0</v>
      </c>
      <c r="FX483">
        <v>105</v>
      </c>
      <c r="FY483">
        <v>70</v>
      </c>
      <c r="GA483" t="s">
        <v>3</v>
      </c>
      <c r="GD483">
        <v>0</v>
      </c>
      <c r="GF483">
        <v>-1988651306</v>
      </c>
      <c r="GG483">
        <v>2</v>
      </c>
      <c r="GH483">
        <v>1</v>
      </c>
      <c r="GI483">
        <v>2</v>
      </c>
      <c r="GJ483">
        <v>0</v>
      </c>
      <c r="GK483">
        <f>ROUND(R483*(R12)/100,2)</f>
        <v>0</v>
      </c>
      <c r="GL483">
        <f t="shared" si="567"/>
        <v>0</v>
      </c>
      <c r="GM483">
        <f t="shared" si="568"/>
        <v>106.95</v>
      </c>
      <c r="GN483">
        <f t="shared" si="569"/>
        <v>106.95</v>
      </c>
      <c r="GO483">
        <f t="shared" si="570"/>
        <v>0</v>
      </c>
      <c r="GP483">
        <f t="shared" si="571"/>
        <v>0</v>
      </c>
      <c r="GR483">
        <v>0</v>
      </c>
      <c r="GS483">
        <v>0</v>
      </c>
      <c r="GT483">
        <v>0</v>
      </c>
      <c r="GU483" t="s">
        <v>3</v>
      </c>
      <c r="GV483">
        <f t="shared" si="572"/>
        <v>0</v>
      </c>
      <c r="GW483">
        <v>1</v>
      </c>
      <c r="GX483">
        <f t="shared" si="573"/>
        <v>0</v>
      </c>
      <c r="HA483">
        <v>0</v>
      </c>
      <c r="HB483">
        <v>0</v>
      </c>
      <c r="IK483">
        <v>0</v>
      </c>
    </row>
    <row r="484" spans="1:245" x14ac:dyDescent="0.2">
      <c r="A484">
        <v>17</v>
      </c>
      <c r="B484">
        <v>1</v>
      </c>
      <c r="E484" t="s">
        <v>815</v>
      </c>
      <c r="F484" t="s">
        <v>816</v>
      </c>
      <c r="G484" t="s">
        <v>817</v>
      </c>
      <c r="H484" t="s">
        <v>424</v>
      </c>
      <c r="I484">
        <v>1.7999999999999999E-2</v>
      </c>
      <c r="J484">
        <v>0</v>
      </c>
      <c r="O484">
        <f t="shared" si="539"/>
        <v>194.03</v>
      </c>
      <c r="P484">
        <f t="shared" si="540"/>
        <v>106.58</v>
      </c>
      <c r="Q484">
        <f t="shared" si="541"/>
        <v>1.83</v>
      </c>
      <c r="R484">
        <f t="shared" si="542"/>
        <v>0.05</v>
      </c>
      <c r="S484">
        <f t="shared" si="543"/>
        <v>85.62</v>
      </c>
      <c r="T484">
        <f t="shared" si="544"/>
        <v>0</v>
      </c>
      <c r="U484">
        <f t="shared" si="545"/>
        <v>0.40240799999999993</v>
      </c>
      <c r="V484">
        <f t="shared" si="546"/>
        <v>0</v>
      </c>
      <c r="W484">
        <f t="shared" si="547"/>
        <v>0</v>
      </c>
      <c r="X484">
        <f t="shared" si="548"/>
        <v>77.06</v>
      </c>
      <c r="Y484">
        <f t="shared" si="549"/>
        <v>37.67</v>
      </c>
      <c r="AA484">
        <v>42145827</v>
      </c>
      <c r="AB484">
        <f t="shared" si="550"/>
        <v>2591.8845000000001</v>
      </c>
      <c r="AC484">
        <f t="shared" si="574"/>
        <v>2322.02</v>
      </c>
      <c r="AD484">
        <f>ROUND(((ET484*1.25)),6)</f>
        <v>13.4375</v>
      </c>
      <c r="AE484">
        <f>ROUND(((EU484*1.25)),6)</f>
        <v>2.5125000000000002</v>
      </c>
      <c r="AF484">
        <f>ROUND(((EV484*1.15)),6)</f>
        <v>256.42700000000002</v>
      </c>
      <c r="AG484">
        <f t="shared" si="552"/>
        <v>0</v>
      </c>
      <c r="AH484">
        <f>((EW484*1.15))</f>
        <v>22.355999999999998</v>
      </c>
      <c r="AI484">
        <f>((EX484*1.25))</f>
        <v>0</v>
      </c>
      <c r="AJ484">
        <f t="shared" si="554"/>
        <v>0</v>
      </c>
      <c r="AK484">
        <v>2555.75</v>
      </c>
      <c r="AL484">
        <v>2322.02</v>
      </c>
      <c r="AM484">
        <v>10.75</v>
      </c>
      <c r="AN484">
        <v>2.0099999999999998</v>
      </c>
      <c r="AO484">
        <v>222.98</v>
      </c>
      <c r="AP484">
        <v>0</v>
      </c>
      <c r="AQ484">
        <v>19.440000000000001</v>
      </c>
      <c r="AR484">
        <v>0</v>
      </c>
      <c r="AS484">
        <v>0</v>
      </c>
      <c r="AT484">
        <v>90</v>
      </c>
      <c r="AU484">
        <v>44</v>
      </c>
      <c r="AV484">
        <v>1</v>
      </c>
      <c r="AW484">
        <v>1</v>
      </c>
      <c r="AZ484">
        <v>1</v>
      </c>
      <c r="BA484">
        <v>18.55</v>
      </c>
      <c r="BB484">
        <v>7.56</v>
      </c>
      <c r="BC484">
        <v>2.5499999999999998</v>
      </c>
      <c r="BD484" t="s">
        <v>3</v>
      </c>
      <c r="BE484" t="s">
        <v>3</v>
      </c>
      <c r="BF484" t="s">
        <v>3</v>
      </c>
      <c r="BG484" t="s">
        <v>3</v>
      </c>
      <c r="BH484">
        <v>0</v>
      </c>
      <c r="BI484">
        <v>1</v>
      </c>
      <c r="BJ484" t="s">
        <v>818</v>
      </c>
      <c r="BM484">
        <v>1150</v>
      </c>
      <c r="BN484">
        <v>7156650</v>
      </c>
      <c r="BO484" t="s">
        <v>816</v>
      </c>
      <c r="BP484">
        <v>1</v>
      </c>
      <c r="BQ484">
        <v>30</v>
      </c>
      <c r="BR484">
        <v>0</v>
      </c>
      <c r="BS484">
        <v>1</v>
      </c>
      <c r="BT484">
        <v>1</v>
      </c>
      <c r="BU484">
        <v>1</v>
      </c>
      <c r="BV484">
        <v>1</v>
      </c>
      <c r="BW484">
        <v>1</v>
      </c>
      <c r="BX484">
        <v>1</v>
      </c>
      <c r="BY484" t="s">
        <v>3</v>
      </c>
      <c r="BZ484">
        <v>90</v>
      </c>
      <c r="CA484">
        <v>44</v>
      </c>
      <c r="CF484">
        <v>0</v>
      </c>
      <c r="CG484">
        <v>0</v>
      </c>
      <c r="CM484">
        <v>0</v>
      </c>
      <c r="CN484" t="s">
        <v>3</v>
      </c>
      <c r="CO484">
        <v>0</v>
      </c>
      <c r="CP484">
        <f t="shared" si="555"/>
        <v>194.03</v>
      </c>
      <c r="CQ484">
        <f t="shared" si="556"/>
        <v>5921.1509999999998</v>
      </c>
      <c r="CR484">
        <f t="shared" si="557"/>
        <v>101.58749999999999</v>
      </c>
      <c r="CS484">
        <f t="shared" si="558"/>
        <v>2.5125000000000002</v>
      </c>
      <c r="CT484">
        <f t="shared" si="559"/>
        <v>4756.7208500000006</v>
      </c>
      <c r="CU484">
        <f t="shared" si="560"/>
        <v>0</v>
      </c>
      <c r="CV484">
        <f t="shared" si="561"/>
        <v>22.355999999999998</v>
      </c>
      <c r="CW484">
        <f t="shared" si="562"/>
        <v>0</v>
      </c>
      <c r="CX484">
        <f t="shared" si="563"/>
        <v>0</v>
      </c>
      <c r="CY484">
        <f t="shared" si="564"/>
        <v>77.058000000000007</v>
      </c>
      <c r="CZ484">
        <f t="shared" si="565"/>
        <v>37.672800000000002</v>
      </c>
      <c r="DC484" t="s">
        <v>3</v>
      </c>
      <c r="DD484" t="s">
        <v>3</v>
      </c>
      <c r="DE484" t="s">
        <v>11</v>
      </c>
      <c r="DF484" t="s">
        <v>11</v>
      </c>
      <c r="DG484" t="s">
        <v>12</v>
      </c>
      <c r="DH484" t="s">
        <v>3</v>
      </c>
      <c r="DI484" t="s">
        <v>12</v>
      </c>
      <c r="DJ484" t="s">
        <v>11</v>
      </c>
      <c r="DK484" t="s">
        <v>3</v>
      </c>
      <c r="DL484" t="s">
        <v>3</v>
      </c>
      <c r="DM484" t="s">
        <v>3</v>
      </c>
      <c r="DN484">
        <v>105</v>
      </c>
      <c r="DO484">
        <v>70</v>
      </c>
      <c r="DP484">
        <v>1.0469999999999999</v>
      </c>
      <c r="DQ484">
        <v>1</v>
      </c>
      <c r="DU484">
        <v>1003</v>
      </c>
      <c r="DV484" t="s">
        <v>424</v>
      </c>
      <c r="DW484" t="s">
        <v>424</v>
      </c>
      <c r="DX484">
        <v>100</v>
      </c>
      <c r="EE484">
        <v>21988502</v>
      </c>
      <c r="EF484">
        <v>30</v>
      </c>
      <c r="EG484" t="s">
        <v>22</v>
      </c>
      <c r="EH484">
        <v>0</v>
      </c>
      <c r="EI484" t="s">
        <v>3</v>
      </c>
      <c r="EJ484">
        <v>1</v>
      </c>
      <c r="EK484">
        <v>1150</v>
      </c>
      <c r="EL484" t="s">
        <v>797</v>
      </c>
      <c r="EM484" t="s">
        <v>798</v>
      </c>
      <c r="EO484" t="s">
        <v>3</v>
      </c>
      <c r="EQ484">
        <v>131072</v>
      </c>
      <c r="ER484">
        <v>2555.75</v>
      </c>
      <c r="ES484">
        <v>2322.02</v>
      </c>
      <c r="ET484">
        <v>10.75</v>
      </c>
      <c r="EU484">
        <v>2.0099999999999998</v>
      </c>
      <c r="EV484">
        <v>222.98</v>
      </c>
      <c r="EW484">
        <v>19.440000000000001</v>
      </c>
      <c r="EX484">
        <v>0</v>
      </c>
      <c r="EY484">
        <v>0</v>
      </c>
      <c r="FQ484">
        <v>0</v>
      </c>
      <c r="FR484">
        <f t="shared" si="566"/>
        <v>0</v>
      </c>
      <c r="FS484">
        <v>0</v>
      </c>
      <c r="FX484">
        <v>105</v>
      </c>
      <c r="FY484">
        <v>70</v>
      </c>
      <c r="GA484" t="s">
        <v>3</v>
      </c>
      <c r="GD484">
        <v>0</v>
      </c>
      <c r="GF484">
        <v>1184281816</v>
      </c>
      <c r="GG484">
        <v>2</v>
      </c>
      <c r="GH484">
        <v>1</v>
      </c>
      <c r="GI484">
        <v>2</v>
      </c>
      <c r="GJ484">
        <v>0</v>
      </c>
      <c r="GK484">
        <f>ROUND(R484*(R12)/100,2)</f>
        <v>0.08</v>
      </c>
      <c r="GL484">
        <f t="shared" si="567"/>
        <v>0</v>
      </c>
      <c r="GM484">
        <f t="shared" si="568"/>
        <v>308.83999999999997</v>
      </c>
      <c r="GN484">
        <f t="shared" si="569"/>
        <v>308.83999999999997</v>
      </c>
      <c r="GO484">
        <f t="shared" si="570"/>
        <v>0</v>
      </c>
      <c r="GP484">
        <f t="shared" si="571"/>
        <v>0</v>
      </c>
      <c r="GR484">
        <v>0</v>
      </c>
      <c r="GS484">
        <v>0</v>
      </c>
      <c r="GT484">
        <v>0</v>
      </c>
      <c r="GU484" t="s">
        <v>3</v>
      </c>
      <c r="GV484">
        <f t="shared" si="572"/>
        <v>0</v>
      </c>
      <c r="GW484">
        <v>1</v>
      </c>
      <c r="GX484">
        <f t="shared" si="573"/>
        <v>0</v>
      </c>
      <c r="HA484">
        <v>0</v>
      </c>
      <c r="HB484">
        <v>0</v>
      </c>
      <c r="IK484">
        <v>0</v>
      </c>
    </row>
    <row r="485" spans="1:245" x14ac:dyDescent="0.2">
      <c r="A485">
        <v>18</v>
      </c>
      <c r="B485">
        <v>1</v>
      </c>
      <c r="E485" t="s">
        <v>819</v>
      </c>
      <c r="F485" t="s">
        <v>820</v>
      </c>
      <c r="G485" t="s">
        <v>821</v>
      </c>
      <c r="H485" t="s">
        <v>436</v>
      </c>
      <c r="I485">
        <f>I484*J485</f>
        <v>1.8</v>
      </c>
      <c r="J485">
        <v>100.00000000000001</v>
      </c>
      <c r="O485">
        <f t="shared" si="539"/>
        <v>341.68</v>
      </c>
      <c r="P485">
        <f t="shared" si="540"/>
        <v>341.68</v>
      </c>
      <c r="Q485">
        <f t="shared" si="541"/>
        <v>0</v>
      </c>
      <c r="R485">
        <f t="shared" si="542"/>
        <v>0</v>
      </c>
      <c r="S485">
        <f t="shared" si="543"/>
        <v>0</v>
      </c>
      <c r="T485">
        <f t="shared" si="544"/>
        <v>0</v>
      </c>
      <c r="U485">
        <f t="shared" si="545"/>
        <v>0</v>
      </c>
      <c r="V485">
        <f t="shared" si="546"/>
        <v>0</v>
      </c>
      <c r="W485">
        <f t="shared" si="547"/>
        <v>0</v>
      </c>
      <c r="X485">
        <f t="shared" si="548"/>
        <v>0</v>
      </c>
      <c r="Y485">
        <f t="shared" si="549"/>
        <v>0</v>
      </c>
      <c r="AA485">
        <v>42145827</v>
      </c>
      <c r="AB485">
        <f t="shared" si="550"/>
        <v>156.88</v>
      </c>
      <c r="AC485">
        <f t="shared" si="574"/>
        <v>156.88</v>
      </c>
      <c r="AD485">
        <f t="shared" ref="AD485:AF486" si="581">ROUND((ET485),6)</f>
        <v>0</v>
      </c>
      <c r="AE485">
        <f t="shared" si="581"/>
        <v>0</v>
      </c>
      <c r="AF485">
        <f t="shared" si="581"/>
        <v>0</v>
      </c>
      <c r="AG485">
        <f t="shared" si="552"/>
        <v>0</v>
      </c>
      <c r="AH485">
        <f>(EW485)</f>
        <v>0</v>
      </c>
      <c r="AI485">
        <f>(EX485)</f>
        <v>0</v>
      </c>
      <c r="AJ485">
        <f t="shared" si="554"/>
        <v>0</v>
      </c>
      <c r="AK485">
        <v>156.88</v>
      </c>
      <c r="AL485">
        <v>156.88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1</v>
      </c>
      <c r="AW485">
        <v>1</v>
      </c>
      <c r="AZ485">
        <v>1</v>
      </c>
      <c r="BA485">
        <v>1</v>
      </c>
      <c r="BB485">
        <v>1</v>
      </c>
      <c r="BC485">
        <v>1.21</v>
      </c>
      <c r="BD485" t="s">
        <v>3</v>
      </c>
      <c r="BE485" t="s">
        <v>3</v>
      </c>
      <c r="BF485" t="s">
        <v>3</v>
      </c>
      <c r="BG485" t="s">
        <v>3</v>
      </c>
      <c r="BH485">
        <v>3</v>
      </c>
      <c r="BI485">
        <v>1</v>
      </c>
      <c r="BJ485" t="s">
        <v>822</v>
      </c>
      <c r="BM485">
        <v>1150</v>
      </c>
      <c r="BN485">
        <v>7156650</v>
      </c>
      <c r="BO485" t="s">
        <v>820</v>
      </c>
      <c r="BP485">
        <v>1</v>
      </c>
      <c r="BQ485">
        <v>30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0</v>
      </c>
      <c r="CA485">
        <v>0</v>
      </c>
      <c r="CF485">
        <v>0</v>
      </c>
      <c r="CG485">
        <v>0</v>
      </c>
      <c r="CM485">
        <v>0</v>
      </c>
      <c r="CN485" t="s">
        <v>3</v>
      </c>
      <c r="CO485">
        <v>0</v>
      </c>
      <c r="CP485">
        <f t="shared" si="555"/>
        <v>341.68</v>
      </c>
      <c r="CQ485">
        <f t="shared" si="556"/>
        <v>189.82479999999998</v>
      </c>
      <c r="CR485">
        <f t="shared" si="557"/>
        <v>0</v>
      </c>
      <c r="CS485">
        <f t="shared" si="558"/>
        <v>0</v>
      </c>
      <c r="CT485">
        <f t="shared" si="559"/>
        <v>0</v>
      </c>
      <c r="CU485">
        <f t="shared" si="560"/>
        <v>0</v>
      </c>
      <c r="CV485">
        <f t="shared" si="561"/>
        <v>0</v>
      </c>
      <c r="CW485">
        <f t="shared" si="562"/>
        <v>0</v>
      </c>
      <c r="CX485">
        <f t="shared" si="563"/>
        <v>0</v>
      </c>
      <c r="CY485">
        <f t="shared" si="564"/>
        <v>0</v>
      </c>
      <c r="CZ485">
        <f t="shared" si="565"/>
        <v>0</v>
      </c>
      <c r="DC485" t="s">
        <v>3</v>
      </c>
      <c r="DD485" t="s">
        <v>3</v>
      </c>
      <c r="DE485" t="s">
        <v>3</v>
      </c>
      <c r="DF485" t="s">
        <v>3</v>
      </c>
      <c r="DG485" t="s">
        <v>3</v>
      </c>
      <c r="DH485" t="s">
        <v>3</v>
      </c>
      <c r="DI485" t="s">
        <v>3</v>
      </c>
      <c r="DJ485" t="s">
        <v>3</v>
      </c>
      <c r="DK485" t="s">
        <v>3</v>
      </c>
      <c r="DL485" t="s">
        <v>3</v>
      </c>
      <c r="DM485" t="s">
        <v>3</v>
      </c>
      <c r="DN485">
        <v>105</v>
      </c>
      <c r="DO485">
        <v>70</v>
      </c>
      <c r="DP485">
        <v>1.0469999999999999</v>
      </c>
      <c r="DQ485">
        <v>1</v>
      </c>
      <c r="DU485">
        <v>1003</v>
      </c>
      <c r="DV485" t="s">
        <v>436</v>
      </c>
      <c r="DW485" t="s">
        <v>436</v>
      </c>
      <c r="DX485">
        <v>1</v>
      </c>
      <c r="EE485">
        <v>21988502</v>
      </c>
      <c r="EF485">
        <v>30</v>
      </c>
      <c r="EG485" t="s">
        <v>22</v>
      </c>
      <c r="EH485">
        <v>0</v>
      </c>
      <c r="EI485" t="s">
        <v>3</v>
      </c>
      <c r="EJ485">
        <v>1</v>
      </c>
      <c r="EK485">
        <v>1150</v>
      </c>
      <c r="EL485" t="s">
        <v>797</v>
      </c>
      <c r="EM485" t="s">
        <v>798</v>
      </c>
      <c r="EO485" t="s">
        <v>3</v>
      </c>
      <c r="EQ485">
        <v>0</v>
      </c>
      <c r="ER485">
        <v>156.88</v>
      </c>
      <c r="ES485">
        <v>156.88</v>
      </c>
      <c r="ET485">
        <v>0</v>
      </c>
      <c r="EU485">
        <v>0</v>
      </c>
      <c r="EV485">
        <v>0</v>
      </c>
      <c r="EW485">
        <v>0</v>
      </c>
      <c r="EX485">
        <v>0</v>
      </c>
      <c r="FQ485">
        <v>0</v>
      </c>
      <c r="FR485">
        <f t="shared" si="566"/>
        <v>0</v>
      </c>
      <c r="FS485">
        <v>0</v>
      </c>
      <c r="FX485">
        <v>105</v>
      </c>
      <c r="FY485">
        <v>70</v>
      </c>
      <c r="GA485" t="s">
        <v>3</v>
      </c>
      <c r="GD485">
        <v>0</v>
      </c>
      <c r="GF485">
        <v>107309440</v>
      </c>
      <c r="GG485">
        <v>2</v>
      </c>
      <c r="GH485">
        <v>1</v>
      </c>
      <c r="GI485">
        <v>2</v>
      </c>
      <c r="GJ485">
        <v>0</v>
      </c>
      <c r="GK485">
        <f>ROUND(R485*(R12)/100,2)</f>
        <v>0</v>
      </c>
      <c r="GL485">
        <f t="shared" si="567"/>
        <v>0</v>
      </c>
      <c r="GM485">
        <f t="shared" si="568"/>
        <v>341.68</v>
      </c>
      <c r="GN485">
        <f t="shared" si="569"/>
        <v>341.68</v>
      </c>
      <c r="GO485">
        <f t="shared" si="570"/>
        <v>0</v>
      </c>
      <c r="GP485">
        <f t="shared" si="571"/>
        <v>0</v>
      </c>
      <c r="GR485">
        <v>0</v>
      </c>
      <c r="GS485">
        <v>0</v>
      </c>
      <c r="GT485">
        <v>0</v>
      </c>
      <c r="GU485" t="s">
        <v>3</v>
      </c>
      <c r="GV485">
        <f t="shared" si="572"/>
        <v>0</v>
      </c>
      <c r="GW485">
        <v>1</v>
      </c>
      <c r="GX485">
        <f t="shared" si="573"/>
        <v>0</v>
      </c>
      <c r="HA485">
        <v>0</v>
      </c>
      <c r="HB485">
        <v>0</v>
      </c>
      <c r="IK485">
        <v>0</v>
      </c>
    </row>
    <row r="486" spans="1:245" x14ac:dyDescent="0.2">
      <c r="A486">
        <v>18</v>
      </c>
      <c r="B486">
        <v>1</v>
      </c>
      <c r="E486" t="s">
        <v>823</v>
      </c>
      <c r="F486" t="s">
        <v>824</v>
      </c>
      <c r="G486" t="s">
        <v>825</v>
      </c>
      <c r="H486" t="s">
        <v>205</v>
      </c>
      <c r="I486">
        <f>I484*J486</f>
        <v>2</v>
      </c>
      <c r="J486">
        <v>111.11111111111111</v>
      </c>
      <c r="O486">
        <f t="shared" si="539"/>
        <v>25.22</v>
      </c>
      <c r="P486">
        <f t="shared" si="540"/>
        <v>25.22</v>
      </c>
      <c r="Q486">
        <f t="shared" si="541"/>
        <v>0</v>
      </c>
      <c r="R486">
        <f t="shared" si="542"/>
        <v>0</v>
      </c>
      <c r="S486">
        <f t="shared" si="543"/>
        <v>0</v>
      </c>
      <c r="T486">
        <f t="shared" si="544"/>
        <v>0</v>
      </c>
      <c r="U486">
        <f t="shared" si="545"/>
        <v>0</v>
      </c>
      <c r="V486">
        <f t="shared" si="546"/>
        <v>0</v>
      </c>
      <c r="W486">
        <f t="shared" si="547"/>
        <v>0</v>
      </c>
      <c r="X486">
        <f t="shared" si="548"/>
        <v>0</v>
      </c>
      <c r="Y486">
        <f t="shared" si="549"/>
        <v>0</v>
      </c>
      <c r="AA486">
        <v>42145827</v>
      </c>
      <c r="AB486">
        <f t="shared" si="550"/>
        <v>10.42</v>
      </c>
      <c r="AC486">
        <f t="shared" si="574"/>
        <v>10.42</v>
      </c>
      <c r="AD486">
        <f t="shared" si="581"/>
        <v>0</v>
      </c>
      <c r="AE486">
        <f t="shared" si="581"/>
        <v>0</v>
      </c>
      <c r="AF486">
        <f t="shared" si="581"/>
        <v>0</v>
      </c>
      <c r="AG486">
        <f t="shared" si="552"/>
        <v>0</v>
      </c>
      <c r="AH486">
        <f>(EW486)</f>
        <v>0</v>
      </c>
      <c r="AI486">
        <f>(EX486)</f>
        <v>0</v>
      </c>
      <c r="AJ486">
        <f t="shared" si="554"/>
        <v>0</v>
      </c>
      <c r="AK486">
        <v>10.42</v>
      </c>
      <c r="AL486">
        <v>10.42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1</v>
      </c>
      <c r="AW486">
        <v>1</v>
      </c>
      <c r="AZ486">
        <v>1</v>
      </c>
      <c r="BA486">
        <v>1</v>
      </c>
      <c r="BB486">
        <v>1</v>
      </c>
      <c r="BC486">
        <v>1.21</v>
      </c>
      <c r="BD486" t="s">
        <v>3</v>
      </c>
      <c r="BE486" t="s">
        <v>3</v>
      </c>
      <c r="BF486" t="s">
        <v>3</v>
      </c>
      <c r="BG486" t="s">
        <v>3</v>
      </c>
      <c r="BH486">
        <v>3</v>
      </c>
      <c r="BI486">
        <v>1</v>
      </c>
      <c r="BJ486" t="s">
        <v>826</v>
      </c>
      <c r="BM486">
        <v>1150</v>
      </c>
      <c r="BN486">
        <v>7156650</v>
      </c>
      <c r="BO486" t="s">
        <v>824</v>
      </c>
      <c r="BP486">
        <v>1</v>
      </c>
      <c r="BQ486">
        <v>30</v>
      </c>
      <c r="BR486">
        <v>0</v>
      </c>
      <c r="BS486">
        <v>1</v>
      </c>
      <c r="BT486">
        <v>1</v>
      </c>
      <c r="BU486">
        <v>1</v>
      </c>
      <c r="BV486">
        <v>1</v>
      </c>
      <c r="BW486">
        <v>1</v>
      </c>
      <c r="BX486">
        <v>1</v>
      </c>
      <c r="BY486" t="s">
        <v>3</v>
      </c>
      <c r="BZ486">
        <v>0</v>
      </c>
      <c r="CA486">
        <v>0</v>
      </c>
      <c r="CF486">
        <v>0</v>
      </c>
      <c r="CG486">
        <v>0</v>
      </c>
      <c r="CM486">
        <v>0</v>
      </c>
      <c r="CN486" t="s">
        <v>3</v>
      </c>
      <c r="CO486">
        <v>0</v>
      </c>
      <c r="CP486">
        <f t="shared" si="555"/>
        <v>25.22</v>
      </c>
      <c r="CQ486">
        <f t="shared" si="556"/>
        <v>12.6082</v>
      </c>
      <c r="CR486">
        <f t="shared" si="557"/>
        <v>0</v>
      </c>
      <c r="CS486">
        <f t="shared" si="558"/>
        <v>0</v>
      </c>
      <c r="CT486">
        <f t="shared" si="559"/>
        <v>0</v>
      </c>
      <c r="CU486">
        <f t="shared" si="560"/>
        <v>0</v>
      </c>
      <c r="CV486">
        <f t="shared" si="561"/>
        <v>0</v>
      </c>
      <c r="CW486">
        <f t="shared" si="562"/>
        <v>0</v>
      </c>
      <c r="CX486">
        <f t="shared" si="563"/>
        <v>0</v>
      </c>
      <c r="CY486">
        <f t="shared" si="564"/>
        <v>0</v>
      </c>
      <c r="CZ486">
        <f t="shared" si="565"/>
        <v>0</v>
      </c>
      <c r="DC486" t="s">
        <v>3</v>
      </c>
      <c r="DD486" t="s">
        <v>3</v>
      </c>
      <c r="DE486" t="s">
        <v>3</v>
      </c>
      <c r="DF486" t="s">
        <v>3</v>
      </c>
      <c r="DG486" t="s">
        <v>3</v>
      </c>
      <c r="DH486" t="s">
        <v>3</v>
      </c>
      <c r="DI486" t="s">
        <v>3</v>
      </c>
      <c r="DJ486" t="s">
        <v>3</v>
      </c>
      <c r="DK486" t="s">
        <v>3</v>
      </c>
      <c r="DL486" t="s">
        <v>3</v>
      </c>
      <c r="DM486" t="s">
        <v>3</v>
      </c>
      <c r="DN486">
        <v>105</v>
      </c>
      <c r="DO486">
        <v>70</v>
      </c>
      <c r="DP486">
        <v>1.0469999999999999</v>
      </c>
      <c r="DQ486">
        <v>1</v>
      </c>
      <c r="DU486">
        <v>1010</v>
      </c>
      <c r="DV486" t="s">
        <v>205</v>
      </c>
      <c r="DW486" t="s">
        <v>205</v>
      </c>
      <c r="DX486">
        <v>1</v>
      </c>
      <c r="EE486">
        <v>21988502</v>
      </c>
      <c r="EF486">
        <v>30</v>
      </c>
      <c r="EG486" t="s">
        <v>22</v>
      </c>
      <c r="EH486">
        <v>0</v>
      </c>
      <c r="EI486" t="s">
        <v>3</v>
      </c>
      <c r="EJ486">
        <v>1</v>
      </c>
      <c r="EK486">
        <v>1150</v>
      </c>
      <c r="EL486" t="s">
        <v>797</v>
      </c>
      <c r="EM486" t="s">
        <v>798</v>
      </c>
      <c r="EO486" t="s">
        <v>3</v>
      </c>
      <c r="EQ486">
        <v>0</v>
      </c>
      <c r="ER486">
        <v>10.42</v>
      </c>
      <c r="ES486">
        <v>10.42</v>
      </c>
      <c r="ET486">
        <v>0</v>
      </c>
      <c r="EU486">
        <v>0</v>
      </c>
      <c r="EV486">
        <v>0</v>
      </c>
      <c r="EW486">
        <v>0</v>
      </c>
      <c r="EX486">
        <v>0</v>
      </c>
      <c r="FQ486">
        <v>0</v>
      </c>
      <c r="FR486">
        <f t="shared" si="566"/>
        <v>0</v>
      </c>
      <c r="FS486">
        <v>0</v>
      </c>
      <c r="FX486">
        <v>105</v>
      </c>
      <c r="FY486">
        <v>70</v>
      </c>
      <c r="GA486" t="s">
        <v>3</v>
      </c>
      <c r="GD486">
        <v>0</v>
      </c>
      <c r="GF486">
        <v>-1092055985</v>
      </c>
      <c r="GG486">
        <v>2</v>
      </c>
      <c r="GH486">
        <v>1</v>
      </c>
      <c r="GI486">
        <v>2</v>
      </c>
      <c r="GJ486">
        <v>0</v>
      </c>
      <c r="GK486">
        <f>ROUND(R486*(R12)/100,2)</f>
        <v>0</v>
      </c>
      <c r="GL486">
        <f t="shared" si="567"/>
        <v>0</v>
      </c>
      <c r="GM486">
        <f t="shared" si="568"/>
        <v>25.22</v>
      </c>
      <c r="GN486">
        <f t="shared" si="569"/>
        <v>25.22</v>
      </c>
      <c r="GO486">
        <f t="shared" si="570"/>
        <v>0</v>
      </c>
      <c r="GP486">
        <f t="shared" si="571"/>
        <v>0</v>
      </c>
      <c r="GR486">
        <v>0</v>
      </c>
      <c r="GS486">
        <v>0</v>
      </c>
      <c r="GT486">
        <v>0</v>
      </c>
      <c r="GU486" t="s">
        <v>3</v>
      </c>
      <c r="GV486">
        <f t="shared" si="572"/>
        <v>0</v>
      </c>
      <c r="GW486">
        <v>1</v>
      </c>
      <c r="GX486">
        <f t="shared" si="573"/>
        <v>0</v>
      </c>
      <c r="HA486">
        <v>0</v>
      </c>
      <c r="HB486">
        <v>0</v>
      </c>
      <c r="IK486">
        <v>0</v>
      </c>
    </row>
    <row r="487" spans="1:245" x14ac:dyDescent="0.2">
      <c r="A487">
        <v>17</v>
      </c>
      <c r="B487">
        <v>1</v>
      </c>
      <c r="E487" t="s">
        <v>827</v>
      </c>
      <c r="F487" t="s">
        <v>828</v>
      </c>
      <c r="G487" t="s">
        <v>829</v>
      </c>
      <c r="H487" t="s">
        <v>572</v>
      </c>
      <c r="I487">
        <v>1.35E-2</v>
      </c>
      <c r="J487">
        <v>0</v>
      </c>
      <c r="O487">
        <f t="shared" si="539"/>
        <v>594.08000000000004</v>
      </c>
      <c r="P487">
        <f t="shared" si="540"/>
        <v>17.760000000000002</v>
      </c>
      <c r="Q487">
        <f t="shared" si="541"/>
        <v>5.37</v>
      </c>
      <c r="R487">
        <f t="shared" si="542"/>
        <v>0.15</v>
      </c>
      <c r="S487">
        <f t="shared" si="543"/>
        <v>570.95000000000005</v>
      </c>
      <c r="T487">
        <f t="shared" si="544"/>
        <v>0</v>
      </c>
      <c r="U487">
        <f t="shared" si="545"/>
        <v>2.5585200000000001</v>
      </c>
      <c r="V487">
        <f t="shared" si="546"/>
        <v>0</v>
      </c>
      <c r="W487">
        <f t="shared" si="547"/>
        <v>0</v>
      </c>
      <c r="X487">
        <f t="shared" si="548"/>
        <v>491.02</v>
      </c>
      <c r="Y487">
        <f t="shared" si="549"/>
        <v>251.22</v>
      </c>
      <c r="AA487">
        <v>42145827</v>
      </c>
      <c r="AB487">
        <f t="shared" si="550"/>
        <v>3273.1109999999999</v>
      </c>
      <c r="AC487">
        <f t="shared" si="574"/>
        <v>946.44</v>
      </c>
      <c r="AD487">
        <f>ROUND(((ET487*1.25)),6)</f>
        <v>46.75</v>
      </c>
      <c r="AE487">
        <f>ROUND(((EU487*1.25)),6)</f>
        <v>11.012499999999999</v>
      </c>
      <c r="AF487">
        <f>ROUND(((EV487*1.15)),6)</f>
        <v>2279.9209999999998</v>
      </c>
      <c r="AG487">
        <f t="shared" si="552"/>
        <v>0</v>
      </c>
      <c r="AH487">
        <f>((EW487*1.15))</f>
        <v>189.52</v>
      </c>
      <c r="AI487">
        <f>((EX487*1.25))</f>
        <v>0</v>
      </c>
      <c r="AJ487">
        <f t="shared" si="554"/>
        <v>0</v>
      </c>
      <c r="AK487">
        <v>2966.38</v>
      </c>
      <c r="AL487">
        <v>946.44</v>
      </c>
      <c r="AM487">
        <v>37.4</v>
      </c>
      <c r="AN487">
        <v>8.81</v>
      </c>
      <c r="AO487">
        <v>1982.54</v>
      </c>
      <c r="AP487">
        <v>0</v>
      </c>
      <c r="AQ487">
        <v>164.8</v>
      </c>
      <c r="AR487">
        <v>0</v>
      </c>
      <c r="AS487">
        <v>0</v>
      </c>
      <c r="AT487">
        <v>86</v>
      </c>
      <c r="AU487">
        <v>44</v>
      </c>
      <c r="AV487">
        <v>1</v>
      </c>
      <c r="AW487">
        <v>1</v>
      </c>
      <c r="AZ487">
        <v>1</v>
      </c>
      <c r="BA487">
        <v>18.55</v>
      </c>
      <c r="BB487">
        <v>8.51</v>
      </c>
      <c r="BC487">
        <v>1.39</v>
      </c>
      <c r="BD487" t="s">
        <v>3</v>
      </c>
      <c r="BE487" t="s">
        <v>3</v>
      </c>
      <c r="BF487" t="s">
        <v>3</v>
      </c>
      <c r="BG487" t="s">
        <v>3</v>
      </c>
      <c r="BH487">
        <v>0</v>
      </c>
      <c r="BI487">
        <v>1</v>
      </c>
      <c r="BJ487" t="s">
        <v>830</v>
      </c>
      <c r="BM487">
        <v>123</v>
      </c>
      <c r="BN487">
        <v>7156650</v>
      </c>
      <c r="BO487" t="s">
        <v>828</v>
      </c>
      <c r="BP487">
        <v>1</v>
      </c>
      <c r="BQ487">
        <v>30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86</v>
      </c>
      <c r="CA487">
        <v>44</v>
      </c>
      <c r="CF487">
        <v>0</v>
      </c>
      <c r="CG487">
        <v>0</v>
      </c>
      <c r="CM487">
        <v>0</v>
      </c>
      <c r="CN487" t="s">
        <v>3</v>
      </c>
      <c r="CO487">
        <v>0</v>
      </c>
      <c r="CP487">
        <f t="shared" si="555"/>
        <v>594.08000000000004</v>
      </c>
      <c r="CQ487">
        <f t="shared" si="556"/>
        <v>1315.5516</v>
      </c>
      <c r="CR487">
        <f t="shared" si="557"/>
        <v>397.84249999999997</v>
      </c>
      <c r="CS487">
        <f t="shared" si="558"/>
        <v>11.012499999999999</v>
      </c>
      <c r="CT487">
        <f t="shared" si="559"/>
        <v>42292.534549999997</v>
      </c>
      <c r="CU487">
        <f t="shared" si="560"/>
        <v>0</v>
      </c>
      <c r="CV487">
        <f t="shared" si="561"/>
        <v>189.52</v>
      </c>
      <c r="CW487">
        <f t="shared" si="562"/>
        <v>0</v>
      </c>
      <c r="CX487">
        <f t="shared" si="563"/>
        <v>0</v>
      </c>
      <c r="CY487">
        <f t="shared" si="564"/>
        <v>491.01700000000005</v>
      </c>
      <c r="CZ487">
        <f t="shared" si="565"/>
        <v>251.21800000000002</v>
      </c>
      <c r="DC487" t="s">
        <v>3</v>
      </c>
      <c r="DD487" t="s">
        <v>3</v>
      </c>
      <c r="DE487" t="s">
        <v>11</v>
      </c>
      <c r="DF487" t="s">
        <v>11</v>
      </c>
      <c r="DG487" t="s">
        <v>12</v>
      </c>
      <c r="DH487" t="s">
        <v>3</v>
      </c>
      <c r="DI487" t="s">
        <v>12</v>
      </c>
      <c r="DJ487" t="s">
        <v>11</v>
      </c>
      <c r="DK487" t="s">
        <v>3</v>
      </c>
      <c r="DL487" t="s">
        <v>3</v>
      </c>
      <c r="DM487" t="s">
        <v>3</v>
      </c>
      <c r="DN487">
        <v>100</v>
      </c>
      <c r="DO487">
        <v>64</v>
      </c>
      <c r="DP487">
        <v>1.0249999999999999</v>
      </c>
      <c r="DQ487">
        <v>1</v>
      </c>
      <c r="DU487">
        <v>1013</v>
      </c>
      <c r="DV487" t="s">
        <v>572</v>
      </c>
      <c r="DW487" t="s">
        <v>572</v>
      </c>
      <c r="DX487">
        <v>1</v>
      </c>
      <c r="EE487">
        <v>21987475</v>
      </c>
      <c r="EF487">
        <v>30</v>
      </c>
      <c r="EG487" t="s">
        <v>22</v>
      </c>
      <c r="EH487">
        <v>0</v>
      </c>
      <c r="EI487" t="s">
        <v>3</v>
      </c>
      <c r="EJ487">
        <v>1</v>
      </c>
      <c r="EK487">
        <v>123</v>
      </c>
      <c r="EL487" t="s">
        <v>831</v>
      </c>
      <c r="EM487" t="s">
        <v>832</v>
      </c>
      <c r="EO487" t="s">
        <v>3</v>
      </c>
      <c r="EQ487">
        <v>131072</v>
      </c>
      <c r="ER487">
        <v>2966.38</v>
      </c>
      <c r="ES487">
        <v>946.44</v>
      </c>
      <c r="ET487">
        <v>37.4</v>
      </c>
      <c r="EU487">
        <v>8.81</v>
      </c>
      <c r="EV487">
        <v>1982.54</v>
      </c>
      <c r="EW487">
        <v>164.8</v>
      </c>
      <c r="EX487">
        <v>0</v>
      </c>
      <c r="EY487">
        <v>0</v>
      </c>
      <c r="FQ487">
        <v>0</v>
      </c>
      <c r="FR487">
        <f t="shared" si="566"/>
        <v>0</v>
      </c>
      <c r="FS487">
        <v>0</v>
      </c>
      <c r="FX487">
        <v>100</v>
      </c>
      <c r="FY487">
        <v>64</v>
      </c>
      <c r="GA487" t="s">
        <v>3</v>
      </c>
      <c r="GD487">
        <v>0</v>
      </c>
      <c r="GF487">
        <v>-2084559184</v>
      </c>
      <c r="GG487">
        <v>2</v>
      </c>
      <c r="GH487">
        <v>1</v>
      </c>
      <c r="GI487">
        <v>2</v>
      </c>
      <c r="GJ487">
        <v>0</v>
      </c>
      <c r="GK487">
        <f>ROUND(R487*(R12)/100,2)</f>
        <v>0.25</v>
      </c>
      <c r="GL487">
        <f t="shared" si="567"/>
        <v>0</v>
      </c>
      <c r="GM487">
        <f t="shared" si="568"/>
        <v>1336.57</v>
      </c>
      <c r="GN487">
        <f t="shared" si="569"/>
        <v>1336.57</v>
      </c>
      <c r="GO487">
        <f t="shared" si="570"/>
        <v>0</v>
      </c>
      <c r="GP487">
        <f t="shared" si="571"/>
        <v>0</v>
      </c>
      <c r="GR487">
        <v>0</v>
      </c>
      <c r="GS487">
        <v>0</v>
      </c>
      <c r="GT487">
        <v>0</v>
      </c>
      <c r="GU487" t="s">
        <v>3</v>
      </c>
      <c r="GV487">
        <f t="shared" si="572"/>
        <v>0</v>
      </c>
      <c r="GW487">
        <v>1</v>
      </c>
      <c r="GX487">
        <f t="shared" si="573"/>
        <v>0</v>
      </c>
      <c r="HA487">
        <v>0</v>
      </c>
      <c r="HB487">
        <v>0</v>
      </c>
      <c r="IK487">
        <v>0</v>
      </c>
    </row>
    <row r="488" spans="1:245" x14ac:dyDescent="0.2">
      <c r="A488">
        <v>18</v>
      </c>
      <c r="B488">
        <v>1</v>
      </c>
      <c r="E488" t="s">
        <v>833</v>
      </c>
      <c r="F488" t="s">
        <v>834</v>
      </c>
      <c r="G488" t="s">
        <v>835</v>
      </c>
      <c r="H488" t="s">
        <v>28</v>
      </c>
      <c r="I488">
        <f>I487*J488</f>
        <v>1.4175</v>
      </c>
      <c r="J488">
        <v>105</v>
      </c>
      <c r="O488">
        <f t="shared" si="539"/>
        <v>1411.18</v>
      </c>
      <c r="P488">
        <f t="shared" si="540"/>
        <v>1411.18</v>
      </c>
      <c r="Q488">
        <f t="shared" si="541"/>
        <v>0</v>
      </c>
      <c r="R488">
        <f t="shared" si="542"/>
        <v>0</v>
      </c>
      <c r="S488">
        <f t="shared" si="543"/>
        <v>0</v>
      </c>
      <c r="T488">
        <f t="shared" si="544"/>
        <v>0</v>
      </c>
      <c r="U488">
        <f t="shared" si="545"/>
        <v>0</v>
      </c>
      <c r="V488">
        <f t="shared" si="546"/>
        <v>0</v>
      </c>
      <c r="W488">
        <f t="shared" si="547"/>
        <v>0</v>
      </c>
      <c r="X488">
        <f t="shared" si="548"/>
        <v>0</v>
      </c>
      <c r="Y488">
        <f t="shared" si="549"/>
        <v>0</v>
      </c>
      <c r="AA488">
        <v>42145827</v>
      </c>
      <c r="AB488">
        <f t="shared" si="550"/>
        <v>120.38</v>
      </c>
      <c r="AC488">
        <f t="shared" si="574"/>
        <v>120.38</v>
      </c>
      <c r="AD488">
        <f>ROUND((ET488),6)</f>
        <v>0</v>
      </c>
      <c r="AE488">
        <f>ROUND((EU488),6)</f>
        <v>0</v>
      </c>
      <c r="AF488">
        <f>ROUND((EV488),6)</f>
        <v>0</v>
      </c>
      <c r="AG488">
        <f t="shared" si="552"/>
        <v>0</v>
      </c>
      <c r="AH488">
        <f>(EW488)</f>
        <v>0</v>
      </c>
      <c r="AI488">
        <f>(EX488)</f>
        <v>0</v>
      </c>
      <c r="AJ488">
        <f t="shared" si="554"/>
        <v>0</v>
      </c>
      <c r="AK488">
        <v>120.38</v>
      </c>
      <c r="AL488">
        <v>120.38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1</v>
      </c>
      <c r="AW488">
        <v>1</v>
      </c>
      <c r="AZ488">
        <v>1</v>
      </c>
      <c r="BA488">
        <v>1</v>
      </c>
      <c r="BB488">
        <v>1</v>
      </c>
      <c r="BC488">
        <v>8.27</v>
      </c>
      <c r="BD488" t="s">
        <v>3</v>
      </c>
      <c r="BE488" t="s">
        <v>3</v>
      </c>
      <c r="BF488" t="s">
        <v>3</v>
      </c>
      <c r="BG488" t="s">
        <v>3</v>
      </c>
      <c r="BH488">
        <v>3</v>
      </c>
      <c r="BI488">
        <v>1</v>
      </c>
      <c r="BJ488" t="s">
        <v>836</v>
      </c>
      <c r="BM488">
        <v>123</v>
      </c>
      <c r="BN488">
        <v>7156650</v>
      </c>
      <c r="BO488" t="s">
        <v>834</v>
      </c>
      <c r="BP488">
        <v>1</v>
      </c>
      <c r="BQ488">
        <v>30</v>
      </c>
      <c r="BR488">
        <v>0</v>
      </c>
      <c r="BS488">
        <v>1</v>
      </c>
      <c r="BT488">
        <v>1</v>
      </c>
      <c r="BU488">
        <v>1</v>
      </c>
      <c r="BV488">
        <v>1</v>
      </c>
      <c r="BW488">
        <v>1</v>
      </c>
      <c r="BX488">
        <v>1</v>
      </c>
      <c r="BY488" t="s">
        <v>3</v>
      </c>
      <c r="BZ488">
        <v>0</v>
      </c>
      <c r="CA488">
        <v>0</v>
      </c>
      <c r="CF488">
        <v>0</v>
      </c>
      <c r="CG488">
        <v>0</v>
      </c>
      <c r="CM488">
        <v>0</v>
      </c>
      <c r="CN488" t="s">
        <v>3</v>
      </c>
      <c r="CO488">
        <v>0</v>
      </c>
      <c r="CP488">
        <f t="shared" si="555"/>
        <v>1411.18</v>
      </c>
      <c r="CQ488">
        <f t="shared" si="556"/>
        <v>995.54259999999988</v>
      </c>
      <c r="CR488">
        <f t="shared" si="557"/>
        <v>0</v>
      </c>
      <c r="CS488">
        <f t="shared" si="558"/>
        <v>0</v>
      </c>
      <c r="CT488">
        <f t="shared" si="559"/>
        <v>0</v>
      </c>
      <c r="CU488">
        <f t="shared" si="560"/>
        <v>0</v>
      </c>
      <c r="CV488">
        <f t="shared" si="561"/>
        <v>0</v>
      </c>
      <c r="CW488">
        <f t="shared" si="562"/>
        <v>0</v>
      </c>
      <c r="CX488">
        <f t="shared" si="563"/>
        <v>0</v>
      </c>
      <c r="CY488">
        <f t="shared" si="564"/>
        <v>0</v>
      </c>
      <c r="CZ488">
        <f t="shared" si="565"/>
        <v>0</v>
      </c>
      <c r="DC488" t="s">
        <v>3</v>
      </c>
      <c r="DD488" t="s">
        <v>3</v>
      </c>
      <c r="DE488" t="s">
        <v>3</v>
      </c>
      <c r="DF488" t="s">
        <v>3</v>
      </c>
      <c r="DG488" t="s">
        <v>3</v>
      </c>
      <c r="DH488" t="s">
        <v>3</v>
      </c>
      <c r="DI488" t="s">
        <v>3</v>
      </c>
      <c r="DJ488" t="s">
        <v>3</v>
      </c>
      <c r="DK488" t="s">
        <v>3</v>
      </c>
      <c r="DL488" t="s">
        <v>3</v>
      </c>
      <c r="DM488" t="s">
        <v>3</v>
      </c>
      <c r="DN488">
        <v>100</v>
      </c>
      <c r="DO488">
        <v>64</v>
      </c>
      <c r="DP488">
        <v>1.0249999999999999</v>
      </c>
      <c r="DQ488">
        <v>1</v>
      </c>
      <c r="DU488">
        <v>1005</v>
      </c>
      <c r="DV488" t="s">
        <v>28</v>
      </c>
      <c r="DW488" t="s">
        <v>28</v>
      </c>
      <c r="DX488">
        <v>1</v>
      </c>
      <c r="EE488">
        <v>21987475</v>
      </c>
      <c r="EF488">
        <v>30</v>
      </c>
      <c r="EG488" t="s">
        <v>22</v>
      </c>
      <c r="EH488">
        <v>0</v>
      </c>
      <c r="EI488" t="s">
        <v>3</v>
      </c>
      <c r="EJ488">
        <v>1</v>
      </c>
      <c r="EK488">
        <v>123</v>
      </c>
      <c r="EL488" t="s">
        <v>831</v>
      </c>
      <c r="EM488" t="s">
        <v>832</v>
      </c>
      <c r="EO488" t="s">
        <v>3</v>
      </c>
      <c r="EQ488">
        <v>0</v>
      </c>
      <c r="ER488">
        <v>120.38</v>
      </c>
      <c r="ES488">
        <v>120.38</v>
      </c>
      <c r="ET488">
        <v>0</v>
      </c>
      <c r="EU488">
        <v>0</v>
      </c>
      <c r="EV488">
        <v>0</v>
      </c>
      <c r="EW488">
        <v>0</v>
      </c>
      <c r="EX488">
        <v>0</v>
      </c>
      <c r="FQ488">
        <v>0</v>
      </c>
      <c r="FR488">
        <f t="shared" si="566"/>
        <v>0</v>
      </c>
      <c r="FS488">
        <v>0</v>
      </c>
      <c r="FX488">
        <v>100</v>
      </c>
      <c r="FY488">
        <v>64</v>
      </c>
      <c r="GA488" t="s">
        <v>3</v>
      </c>
      <c r="GD488">
        <v>0</v>
      </c>
      <c r="GF488">
        <v>-156737888</v>
      </c>
      <c r="GG488">
        <v>2</v>
      </c>
      <c r="GH488">
        <v>1</v>
      </c>
      <c r="GI488">
        <v>2</v>
      </c>
      <c r="GJ488">
        <v>0</v>
      </c>
      <c r="GK488">
        <f>ROUND(R488*(R12)/100,2)</f>
        <v>0</v>
      </c>
      <c r="GL488">
        <f t="shared" si="567"/>
        <v>0</v>
      </c>
      <c r="GM488">
        <f t="shared" si="568"/>
        <v>1411.18</v>
      </c>
      <c r="GN488">
        <f t="shared" si="569"/>
        <v>1411.18</v>
      </c>
      <c r="GO488">
        <f t="shared" si="570"/>
        <v>0</v>
      </c>
      <c r="GP488">
        <f t="shared" si="571"/>
        <v>0</v>
      </c>
      <c r="GR488">
        <v>0</v>
      </c>
      <c r="GS488">
        <v>0</v>
      </c>
      <c r="GT488">
        <v>0</v>
      </c>
      <c r="GU488" t="s">
        <v>3</v>
      </c>
      <c r="GV488">
        <f t="shared" si="572"/>
        <v>0</v>
      </c>
      <c r="GW488">
        <v>1</v>
      </c>
      <c r="GX488">
        <f t="shared" si="573"/>
        <v>0</v>
      </c>
      <c r="HA488">
        <v>0</v>
      </c>
      <c r="HB488">
        <v>0</v>
      </c>
      <c r="IK488">
        <v>0</v>
      </c>
    </row>
    <row r="489" spans="1:245" x14ac:dyDescent="0.2">
      <c r="A489">
        <v>17</v>
      </c>
      <c r="B489">
        <v>1</v>
      </c>
      <c r="E489" t="s">
        <v>837</v>
      </c>
      <c r="F489" t="s">
        <v>838</v>
      </c>
      <c r="G489" t="s">
        <v>839</v>
      </c>
      <c r="H489" t="s">
        <v>424</v>
      </c>
      <c r="I489">
        <v>0.14399999999999999</v>
      </c>
      <c r="J489">
        <v>0</v>
      </c>
      <c r="O489">
        <f t="shared" si="539"/>
        <v>348.9</v>
      </c>
      <c r="P489">
        <f t="shared" si="540"/>
        <v>0</v>
      </c>
      <c r="Q489">
        <f t="shared" si="541"/>
        <v>0</v>
      </c>
      <c r="R489">
        <f t="shared" si="542"/>
        <v>0</v>
      </c>
      <c r="S489">
        <f t="shared" si="543"/>
        <v>348.9</v>
      </c>
      <c r="T489">
        <f t="shared" si="544"/>
        <v>0</v>
      </c>
      <c r="U489">
        <f t="shared" si="545"/>
        <v>1.4903999999999999</v>
      </c>
      <c r="V489">
        <f t="shared" si="546"/>
        <v>0</v>
      </c>
      <c r="W489">
        <f t="shared" si="547"/>
        <v>0</v>
      </c>
      <c r="X489">
        <f t="shared" si="548"/>
        <v>300.05</v>
      </c>
      <c r="Y489">
        <f t="shared" si="549"/>
        <v>153.52000000000001</v>
      </c>
      <c r="AA489">
        <v>42145827</v>
      </c>
      <c r="AB489">
        <f t="shared" si="550"/>
        <v>130.61699999999999</v>
      </c>
      <c r="AC489">
        <f t="shared" si="574"/>
        <v>0</v>
      </c>
      <c r="AD489">
        <f>ROUND(((ET489*1.25)),6)</f>
        <v>0</v>
      </c>
      <c r="AE489">
        <f>ROUND(((EU489*1.25)),6)</f>
        <v>0</v>
      </c>
      <c r="AF489">
        <f>ROUND(((EV489*1.15)),6)</f>
        <v>130.61699999999999</v>
      </c>
      <c r="AG489">
        <f t="shared" si="552"/>
        <v>0</v>
      </c>
      <c r="AH489">
        <f>((EW489*1.15))</f>
        <v>10.35</v>
      </c>
      <c r="AI489">
        <f>((EX489*1.25))</f>
        <v>0</v>
      </c>
      <c r="AJ489">
        <f t="shared" si="554"/>
        <v>0</v>
      </c>
      <c r="AK489">
        <v>113.58</v>
      </c>
      <c r="AL489">
        <v>0</v>
      </c>
      <c r="AM489">
        <v>0</v>
      </c>
      <c r="AN489">
        <v>0</v>
      </c>
      <c r="AO489">
        <v>113.58</v>
      </c>
      <c r="AP489">
        <v>0</v>
      </c>
      <c r="AQ489">
        <v>9</v>
      </c>
      <c r="AR489">
        <v>0</v>
      </c>
      <c r="AS489">
        <v>0</v>
      </c>
      <c r="AT489">
        <v>86</v>
      </c>
      <c r="AU489">
        <v>44</v>
      </c>
      <c r="AV489">
        <v>1</v>
      </c>
      <c r="AW489">
        <v>1</v>
      </c>
      <c r="AZ489">
        <v>1</v>
      </c>
      <c r="BA489">
        <v>18.55</v>
      </c>
      <c r="BB489">
        <v>1</v>
      </c>
      <c r="BC489">
        <v>1</v>
      </c>
      <c r="BD489" t="s">
        <v>3</v>
      </c>
      <c r="BE489" t="s">
        <v>3</v>
      </c>
      <c r="BF489" t="s">
        <v>3</v>
      </c>
      <c r="BG489" t="s">
        <v>3</v>
      </c>
      <c r="BH489">
        <v>0</v>
      </c>
      <c r="BI489">
        <v>1</v>
      </c>
      <c r="BJ489" t="s">
        <v>840</v>
      </c>
      <c r="BM489">
        <v>1474</v>
      </c>
      <c r="BN489">
        <v>7156650</v>
      </c>
      <c r="BO489" t="s">
        <v>838</v>
      </c>
      <c r="BP489">
        <v>1</v>
      </c>
      <c r="BQ489">
        <v>30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86</v>
      </c>
      <c r="CA489">
        <v>44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555"/>
        <v>348.9</v>
      </c>
      <c r="CQ489">
        <f t="shared" si="556"/>
        <v>0</v>
      </c>
      <c r="CR489">
        <f t="shared" si="557"/>
        <v>0</v>
      </c>
      <c r="CS489">
        <f t="shared" si="558"/>
        <v>0</v>
      </c>
      <c r="CT489">
        <f t="shared" si="559"/>
        <v>2422.94535</v>
      </c>
      <c r="CU489">
        <f t="shared" si="560"/>
        <v>0</v>
      </c>
      <c r="CV489">
        <f t="shared" si="561"/>
        <v>10.35</v>
      </c>
      <c r="CW489">
        <f t="shared" si="562"/>
        <v>0</v>
      </c>
      <c r="CX489">
        <f t="shared" si="563"/>
        <v>0</v>
      </c>
      <c r="CY489">
        <f t="shared" si="564"/>
        <v>300.05399999999997</v>
      </c>
      <c r="CZ489">
        <f t="shared" si="565"/>
        <v>153.51599999999999</v>
      </c>
      <c r="DC489" t="s">
        <v>3</v>
      </c>
      <c r="DD489" t="s">
        <v>3</v>
      </c>
      <c r="DE489" t="s">
        <v>11</v>
      </c>
      <c r="DF489" t="s">
        <v>11</v>
      </c>
      <c r="DG489" t="s">
        <v>12</v>
      </c>
      <c r="DH489" t="s">
        <v>3</v>
      </c>
      <c r="DI489" t="s">
        <v>12</v>
      </c>
      <c r="DJ489" t="s">
        <v>11</v>
      </c>
      <c r="DK489" t="s">
        <v>3</v>
      </c>
      <c r="DL489" t="s">
        <v>3</v>
      </c>
      <c r="DM489" t="s">
        <v>3</v>
      </c>
      <c r="DN489">
        <v>100</v>
      </c>
      <c r="DO489">
        <v>64</v>
      </c>
      <c r="DP489">
        <v>1.0249999999999999</v>
      </c>
      <c r="DQ489">
        <v>1</v>
      </c>
      <c r="DU489">
        <v>1003</v>
      </c>
      <c r="DV489" t="s">
        <v>424</v>
      </c>
      <c r="DW489" t="s">
        <v>424</v>
      </c>
      <c r="DX489">
        <v>100</v>
      </c>
      <c r="EE489">
        <v>21988826</v>
      </c>
      <c r="EF489">
        <v>30</v>
      </c>
      <c r="EG489" t="s">
        <v>22</v>
      </c>
      <c r="EH489">
        <v>0</v>
      </c>
      <c r="EI489" t="s">
        <v>3</v>
      </c>
      <c r="EJ489">
        <v>1</v>
      </c>
      <c r="EK489">
        <v>1474</v>
      </c>
      <c r="EL489" t="s">
        <v>841</v>
      </c>
      <c r="EM489" t="s">
        <v>842</v>
      </c>
      <c r="EO489" t="s">
        <v>3</v>
      </c>
      <c r="EQ489">
        <v>131072</v>
      </c>
      <c r="ER489">
        <v>113.58</v>
      </c>
      <c r="ES489">
        <v>0</v>
      </c>
      <c r="ET489">
        <v>0</v>
      </c>
      <c r="EU489">
        <v>0</v>
      </c>
      <c r="EV489">
        <v>113.58</v>
      </c>
      <c r="EW489">
        <v>9</v>
      </c>
      <c r="EX489">
        <v>0</v>
      </c>
      <c r="EY489">
        <v>0</v>
      </c>
      <c r="FQ489">
        <v>0</v>
      </c>
      <c r="FR489">
        <f t="shared" si="566"/>
        <v>0</v>
      </c>
      <c r="FS489">
        <v>0</v>
      </c>
      <c r="FX489">
        <v>100</v>
      </c>
      <c r="FY489">
        <v>64</v>
      </c>
      <c r="GA489" t="s">
        <v>3</v>
      </c>
      <c r="GD489">
        <v>0</v>
      </c>
      <c r="GF489">
        <v>-1785202321</v>
      </c>
      <c r="GG489">
        <v>2</v>
      </c>
      <c r="GH489">
        <v>1</v>
      </c>
      <c r="GI489">
        <v>2</v>
      </c>
      <c r="GJ489">
        <v>0</v>
      </c>
      <c r="GK489">
        <f>ROUND(R489*(R12)/100,2)</f>
        <v>0</v>
      </c>
      <c r="GL489">
        <f t="shared" si="567"/>
        <v>0</v>
      </c>
      <c r="GM489">
        <f t="shared" si="568"/>
        <v>802.47</v>
      </c>
      <c r="GN489">
        <f t="shared" si="569"/>
        <v>802.47</v>
      </c>
      <c r="GO489">
        <f t="shared" si="570"/>
        <v>0</v>
      </c>
      <c r="GP489">
        <f t="shared" si="571"/>
        <v>0</v>
      </c>
      <c r="GR489">
        <v>0</v>
      </c>
      <c r="GS489">
        <v>0</v>
      </c>
      <c r="GT489">
        <v>0</v>
      </c>
      <c r="GU489" t="s">
        <v>3</v>
      </c>
      <c r="GV489">
        <f t="shared" si="572"/>
        <v>0</v>
      </c>
      <c r="GW489">
        <v>1</v>
      </c>
      <c r="GX489">
        <f t="shared" si="573"/>
        <v>0</v>
      </c>
      <c r="HA489">
        <v>0</v>
      </c>
      <c r="HB489">
        <v>0</v>
      </c>
      <c r="IK489">
        <v>0</v>
      </c>
    </row>
    <row r="490" spans="1:245" x14ac:dyDescent="0.2">
      <c r="A490">
        <v>18</v>
      </c>
      <c r="B490">
        <v>1</v>
      </c>
      <c r="E490" t="s">
        <v>843</v>
      </c>
      <c r="F490" t="s">
        <v>844</v>
      </c>
      <c r="G490" t="s">
        <v>845</v>
      </c>
      <c r="H490" t="s">
        <v>436</v>
      </c>
      <c r="I490">
        <f>I489*J490</f>
        <v>15.12</v>
      </c>
      <c r="J490">
        <v>105</v>
      </c>
      <c r="O490">
        <f t="shared" si="539"/>
        <v>1250.69</v>
      </c>
      <c r="P490">
        <f t="shared" si="540"/>
        <v>1250.69</v>
      </c>
      <c r="Q490">
        <f t="shared" si="541"/>
        <v>0</v>
      </c>
      <c r="R490">
        <f t="shared" si="542"/>
        <v>0</v>
      </c>
      <c r="S490">
        <f t="shared" si="543"/>
        <v>0</v>
      </c>
      <c r="T490">
        <f t="shared" si="544"/>
        <v>0</v>
      </c>
      <c r="U490">
        <f t="shared" si="545"/>
        <v>0</v>
      </c>
      <c r="V490">
        <f t="shared" si="546"/>
        <v>0</v>
      </c>
      <c r="W490">
        <f t="shared" si="547"/>
        <v>0</v>
      </c>
      <c r="X490">
        <f t="shared" si="548"/>
        <v>0</v>
      </c>
      <c r="Y490">
        <f t="shared" si="549"/>
        <v>0</v>
      </c>
      <c r="AA490">
        <v>42145827</v>
      </c>
      <c r="AB490">
        <f t="shared" si="550"/>
        <v>67.25</v>
      </c>
      <c r="AC490">
        <f t="shared" si="574"/>
        <v>67.25</v>
      </c>
      <c r="AD490">
        <f t="shared" ref="AD490:AF491" si="582">ROUND((ET490),6)</f>
        <v>0</v>
      </c>
      <c r="AE490">
        <f t="shared" si="582"/>
        <v>0</v>
      </c>
      <c r="AF490">
        <f t="shared" si="582"/>
        <v>0</v>
      </c>
      <c r="AG490">
        <f t="shared" si="552"/>
        <v>0</v>
      </c>
      <c r="AH490">
        <f>(EW490)</f>
        <v>0</v>
      </c>
      <c r="AI490">
        <f>(EX490)</f>
        <v>0</v>
      </c>
      <c r="AJ490">
        <f t="shared" si="554"/>
        <v>0</v>
      </c>
      <c r="AK490">
        <v>67.25</v>
      </c>
      <c r="AL490">
        <v>67.25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1</v>
      </c>
      <c r="AW490">
        <v>1</v>
      </c>
      <c r="AZ490">
        <v>1</v>
      </c>
      <c r="BA490">
        <v>1</v>
      </c>
      <c r="BB490">
        <v>1</v>
      </c>
      <c r="BC490">
        <v>1.23</v>
      </c>
      <c r="BD490" t="s">
        <v>3</v>
      </c>
      <c r="BE490" t="s">
        <v>3</v>
      </c>
      <c r="BF490" t="s">
        <v>3</v>
      </c>
      <c r="BG490" t="s">
        <v>3</v>
      </c>
      <c r="BH490">
        <v>3</v>
      </c>
      <c r="BI490">
        <v>1</v>
      </c>
      <c r="BJ490" t="s">
        <v>846</v>
      </c>
      <c r="BM490">
        <v>1474</v>
      </c>
      <c r="BN490">
        <v>7156650</v>
      </c>
      <c r="BO490" t="s">
        <v>844</v>
      </c>
      <c r="BP490">
        <v>1</v>
      </c>
      <c r="BQ490">
        <v>30</v>
      </c>
      <c r="BR490">
        <v>0</v>
      </c>
      <c r="BS490">
        <v>1</v>
      </c>
      <c r="BT490">
        <v>1</v>
      </c>
      <c r="BU490">
        <v>1</v>
      </c>
      <c r="BV490">
        <v>1</v>
      </c>
      <c r="BW490">
        <v>1</v>
      </c>
      <c r="BX490">
        <v>1</v>
      </c>
      <c r="BY490" t="s">
        <v>3</v>
      </c>
      <c r="BZ490">
        <v>0</v>
      </c>
      <c r="CA490">
        <v>0</v>
      </c>
      <c r="CF490">
        <v>0</v>
      </c>
      <c r="CG490">
        <v>0</v>
      </c>
      <c r="CM490">
        <v>0</v>
      </c>
      <c r="CN490" t="s">
        <v>3</v>
      </c>
      <c r="CO490">
        <v>0</v>
      </c>
      <c r="CP490">
        <f t="shared" si="555"/>
        <v>1250.69</v>
      </c>
      <c r="CQ490">
        <f t="shared" si="556"/>
        <v>82.717500000000001</v>
      </c>
      <c r="CR490">
        <f t="shared" si="557"/>
        <v>0</v>
      </c>
      <c r="CS490">
        <f t="shared" si="558"/>
        <v>0</v>
      </c>
      <c r="CT490">
        <f t="shared" si="559"/>
        <v>0</v>
      </c>
      <c r="CU490">
        <f t="shared" si="560"/>
        <v>0</v>
      </c>
      <c r="CV490">
        <f t="shared" si="561"/>
        <v>0</v>
      </c>
      <c r="CW490">
        <f t="shared" si="562"/>
        <v>0</v>
      </c>
      <c r="CX490">
        <f t="shared" si="563"/>
        <v>0</v>
      </c>
      <c r="CY490">
        <f t="shared" si="564"/>
        <v>0</v>
      </c>
      <c r="CZ490">
        <f t="shared" si="565"/>
        <v>0</v>
      </c>
      <c r="DC490" t="s">
        <v>3</v>
      </c>
      <c r="DD490" t="s">
        <v>3</v>
      </c>
      <c r="DE490" t="s">
        <v>3</v>
      </c>
      <c r="DF490" t="s">
        <v>3</v>
      </c>
      <c r="DG490" t="s">
        <v>3</v>
      </c>
      <c r="DH490" t="s">
        <v>3</v>
      </c>
      <c r="DI490" t="s">
        <v>3</v>
      </c>
      <c r="DJ490" t="s">
        <v>3</v>
      </c>
      <c r="DK490" t="s">
        <v>3</v>
      </c>
      <c r="DL490" t="s">
        <v>3</v>
      </c>
      <c r="DM490" t="s">
        <v>3</v>
      </c>
      <c r="DN490">
        <v>100</v>
      </c>
      <c r="DO490">
        <v>64</v>
      </c>
      <c r="DP490">
        <v>1.0249999999999999</v>
      </c>
      <c r="DQ490">
        <v>1</v>
      </c>
      <c r="DU490">
        <v>1003</v>
      </c>
      <c r="DV490" t="s">
        <v>436</v>
      </c>
      <c r="DW490" t="s">
        <v>436</v>
      </c>
      <c r="DX490">
        <v>1</v>
      </c>
      <c r="EE490">
        <v>21988826</v>
      </c>
      <c r="EF490">
        <v>30</v>
      </c>
      <c r="EG490" t="s">
        <v>22</v>
      </c>
      <c r="EH490">
        <v>0</v>
      </c>
      <c r="EI490" t="s">
        <v>3</v>
      </c>
      <c r="EJ490">
        <v>1</v>
      </c>
      <c r="EK490">
        <v>1474</v>
      </c>
      <c r="EL490" t="s">
        <v>841</v>
      </c>
      <c r="EM490" t="s">
        <v>842</v>
      </c>
      <c r="EO490" t="s">
        <v>3</v>
      </c>
      <c r="EQ490">
        <v>0</v>
      </c>
      <c r="ER490">
        <v>67.25</v>
      </c>
      <c r="ES490">
        <v>67.25</v>
      </c>
      <c r="ET490">
        <v>0</v>
      </c>
      <c r="EU490">
        <v>0</v>
      </c>
      <c r="EV490">
        <v>0</v>
      </c>
      <c r="EW490">
        <v>0</v>
      </c>
      <c r="EX490">
        <v>0</v>
      </c>
      <c r="FQ490">
        <v>0</v>
      </c>
      <c r="FR490">
        <f t="shared" si="566"/>
        <v>0</v>
      </c>
      <c r="FS490">
        <v>0</v>
      </c>
      <c r="FX490">
        <v>100</v>
      </c>
      <c r="FY490">
        <v>64</v>
      </c>
      <c r="GA490" t="s">
        <v>3</v>
      </c>
      <c r="GD490">
        <v>0</v>
      </c>
      <c r="GF490">
        <v>166929167</v>
      </c>
      <c r="GG490">
        <v>2</v>
      </c>
      <c r="GH490">
        <v>1</v>
      </c>
      <c r="GI490">
        <v>2</v>
      </c>
      <c r="GJ490">
        <v>0</v>
      </c>
      <c r="GK490">
        <f>ROUND(R490*(R12)/100,2)</f>
        <v>0</v>
      </c>
      <c r="GL490">
        <f t="shared" si="567"/>
        <v>0</v>
      </c>
      <c r="GM490">
        <f t="shared" si="568"/>
        <v>1250.69</v>
      </c>
      <c r="GN490">
        <f t="shared" si="569"/>
        <v>1250.69</v>
      </c>
      <c r="GO490">
        <f t="shared" si="570"/>
        <v>0</v>
      </c>
      <c r="GP490">
        <f t="shared" si="571"/>
        <v>0</v>
      </c>
      <c r="GR490">
        <v>0</v>
      </c>
      <c r="GS490">
        <v>0</v>
      </c>
      <c r="GT490">
        <v>0</v>
      </c>
      <c r="GU490" t="s">
        <v>3</v>
      </c>
      <c r="GV490">
        <f t="shared" si="572"/>
        <v>0</v>
      </c>
      <c r="GW490">
        <v>1</v>
      </c>
      <c r="GX490">
        <f t="shared" si="573"/>
        <v>0</v>
      </c>
      <c r="HA490">
        <v>0</v>
      </c>
      <c r="HB490">
        <v>0</v>
      </c>
      <c r="IK490">
        <v>0</v>
      </c>
    </row>
    <row r="491" spans="1:245" x14ac:dyDescent="0.2">
      <c r="A491">
        <v>18</v>
      </c>
      <c r="B491">
        <v>1</v>
      </c>
      <c r="E491" t="s">
        <v>847</v>
      </c>
      <c r="F491" t="s">
        <v>848</v>
      </c>
      <c r="G491" t="s">
        <v>849</v>
      </c>
      <c r="H491" t="s">
        <v>111</v>
      </c>
      <c r="I491">
        <f>I489*J491</f>
        <v>0.5</v>
      </c>
      <c r="J491">
        <v>3.4722222222222223</v>
      </c>
      <c r="O491">
        <f t="shared" si="539"/>
        <v>90.76</v>
      </c>
      <c r="P491">
        <f t="shared" si="540"/>
        <v>90.76</v>
      </c>
      <c r="Q491">
        <f t="shared" si="541"/>
        <v>0</v>
      </c>
      <c r="R491">
        <f t="shared" si="542"/>
        <v>0</v>
      </c>
      <c r="S491">
        <f t="shared" si="543"/>
        <v>0</v>
      </c>
      <c r="T491">
        <f t="shared" si="544"/>
        <v>0</v>
      </c>
      <c r="U491">
        <f t="shared" si="545"/>
        <v>0</v>
      </c>
      <c r="V491">
        <f t="shared" si="546"/>
        <v>0</v>
      </c>
      <c r="W491">
        <f t="shared" si="547"/>
        <v>0</v>
      </c>
      <c r="X491">
        <f t="shared" si="548"/>
        <v>0</v>
      </c>
      <c r="Y491">
        <f t="shared" si="549"/>
        <v>0</v>
      </c>
      <c r="AA491">
        <v>42145827</v>
      </c>
      <c r="AB491">
        <f t="shared" si="550"/>
        <v>9.99</v>
      </c>
      <c r="AC491">
        <f t="shared" si="574"/>
        <v>9.99</v>
      </c>
      <c r="AD491">
        <f t="shared" si="582"/>
        <v>0</v>
      </c>
      <c r="AE491">
        <f t="shared" si="582"/>
        <v>0</v>
      </c>
      <c r="AF491">
        <f t="shared" si="582"/>
        <v>0</v>
      </c>
      <c r="AG491">
        <f t="shared" si="552"/>
        <v>0</v>
      </c>
      <c r="AH491">
        <f>(EW491)</f>
        <v>0</v>
      </c>
      <c r="AI491">
        <f>(EX491)</f>
        <v>0</v>
      </c>
      <c r="AJ491">
        <f t="shared" si="554"/>
        <v>0</v>
      </c>
      <c r="AK491">
        <v>9.99</v>
      </c>
      <c r="AL491">
        <v>9.99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1</v>
      </c>
      <c r="AW491">
        <v>1</v>
      </c>
      <c r="AZ491">
        <v>1</v>
      </c>
      <c r="BA491">
        <v>1</v>
      </c>
      <c r="BB491">
        <v>1</v>
      </c>
      <c r="BC491">
        <v>18.170000000000002</v>
      </c>
      <c r="BD491" t="s">
        <v>3</v>
      </c>
      <c r="BE491" t="s">
        <v>3</v>
      </c>
      <c r="BF491" t="s">
        <v>3</v>
      </c>
      <c r="BG491" t="s">
        <v>3</v>
      </c>
      <c r="BH491">
        <v>3</v>
      </c>
      <c r="BI491">
        <v>1</v>
      </c>
      <c r="BJ491" t="s">
        <v>850</v>
      </c>
      <c r="BM491">
        <v>1474</v>
      </c>
      <c r="BN491">
        <v>7156650</v>
      </c>
      <c r="BO491" t="s">
        <v>848</v>
      </c>
      <c r="BP491">
        <v>1</v>
      </c>
      <c r="BQ491">
        <v>30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0</v>
      </c>
      <c r="CA491">
        <v>0</v>
      </c>
      <c r="CF491">
        <v>0</v>
      </c>
      <c r="CG491">
        <v>0</v>
      </c>
      <c r="CM491">
        <v>0</v>
      </c>
      <c r="CN491" t="s">
        <v>3</v>
      </c>
      <c r="CO491">
        <v>0</v>
      </c>
      <c r="CP491">
        <f t="shared" si="555"/>
        <v>90.76</v>
      </c>
      <c r="CQ491">
        <f t="shared" si="556"/>
        <v>181.51830000000001</v>
      </c>
      <c r="CR491">
        <f t="shared" si="557"/>
        <v>0</v>
      </c>
      <c r="CS491">
        <f t="shared" si="558"/>
        <v>0</v>
      </c>
      <c r="CT491">
        <f t="shared" si="559"/>
        <v>0</v>
      </c>
      <c r="CU491">
        <f t="shared" si="560"/>
        <v>0</v>
      </c>
      <c r="CV491">
        <f t="shared" si="561"/>
        <v>0</v>
      </c>
      <c r="CW491">
        <f t="shared" si="562"/>
        <v>0</v>
      </c>
      <c r="CX491">
        <f t="shared" si="563"/>
        <v>0</v>
      </c>
      <c r="CY491">
        <f t="shared" si="564"/>
        <v>0</v>
      </c>
      <c r="CZ491">
        <f t="shared" si="565"/>
        <v>0</v>
      </c>
      <c r="DC491" t="s">
        <v>3</v>
      </c>
      <c r="DD491" t="s">
        <v>3</v>
      </c>
      <c r="DE491" t="s">
        <v>3</v>
      </c>
      <c r="DF491" t="s">
        <v>3</v>
      </c>
      <c r="DG491" t="s">
        <v>3</v>
      </c>
      <c r="DH491" t="s">
        <v>3</v>
      </c>
      <c r="DI491" t="s">
        <v>3</v>
      </c>
      <c r="DJ491" t="s">
        <v>3</v>
      </c>
      <c r="DK491" t="s">
        <v>3</v>
      </c>
      <c r="DL491" t="s">
        <v>3</v>
      </c>
      <c r="DM491" t="s">
        <v>3</v>
      </c>
      <c r="DN491">
        <v>100</v>
      </c>
      <c r="DO491">
        <v>64</v>
      </c>
      <c r="DP491">
        <v>1.0249999999999999</v>
      </c>
      <c r="DQ491">
        <v>1</v>
      </c>
      <c r="DU491">
        <v>1009</v>
      </c>
      <c r="DV491" t="s">
        <v>111</v>
      </c>
      <c r="DW491" t="s">
        <v>111</v>
      </c>
      <c r="DX491">
        <v>1</v>
      </c>
      <c r="EE491">
        <v>21988826</v>
      </c>
      <c r="EF491">
        <v>30</v>
      </c>
      <c r="EG491" t="s">
        <v>22</v>
      </c>
      <c r="EH491">
        <v>0</v>
      </c>
      <c r="EI491" t="s">
        <v>3</v>
      </c>
      <c r="EJ491">
        <v>1</v>
      </c>
      <c r="EK491">
        <v>1474</v>
      </c>
      <c r="EL491" t="s">
        <v>841</v>
      </c>
      <c r="EM491" t="s">
        <v>842</v>
      </c>
      <c r="EO491" t="s">
        <v>3</v>
      </c>
      <c r="EQ491">
        <v>0</v>
      </c>
      <c r="ER491">
        <v>9.99</v>
      </c>
      <c r="ES491">
        <v>9.99</v>
      </c>
      <c r="ET491">
        <v>0</v>
      </c>
      <c r="EU491">
        <v>0</v>
      </c>
      <c r="EV491">
        <v>0</v>
      </c>
      <c r="EW491">
        <v>0</v>
      </c>
      <c r="EX491">
        <v>0</v>
      </c>
      <c r="FQ491">
        <v>0</v>
      </c>
      <c r="FR491">
        <f t="shared" si="566"/>
        <v>0</v>
      </c>
      <c r="FS491">
        <v>0</v>
      </c>
      <c r="FX491">
        <v>100</v>
      </c>
      <c r="FY491">
        <v>64</v>
      </c>
      <c r="GA491" t="s">
        <v>3</v>
      </c>
      <c r="GD491">
        <v>0</v>
      </c>
      <c r="GF491">
        <v>926022458</v>
      </c>
      <c r="GG491">
        <v>2</v>
      </c>
      <c r="GH491">
        <v>1</v>
      </c>
      <c r="GI491">
        <v>2</v>
      </c>
      <c r="GJ491">
        <v>0</v>
      </c>
      <c r="GK491">
        <f>ROUND(R491*(R12)/100,2)</f>
        <v>0</v>
      </c>
      <c r="GL491">
        <f t="shared" si="567"/>
        <v>0</v>
      </c>
      <c r="GM491">
        <f t="shared" si="568"/>
        <v>90.76</v>
      </c>
      <c r="GN491">
        <f t="shared" si="569"/>
        <v>90.76</v>
      </c>
      <c r="GO491">
        <f t="shared" si="570"/>
        <v>0</v>
      </c>
      <c r="GP491">
        <f t="shared" si="571"/>
        <v>0</v>
      </c>
      <c r="GR491">
        <v>0</v>
      </c>
      <c r="GS491">
        <v>0</v>
      </c>
      <c r="GT491">
        <v>0</v>
      </c>
      <c r="GU491" t="s">
        <v>3</v>
      </c>
      <c r="GV491">
        <f t="shared" si="572"/>
        <v>0</v>
      </c>
      <c r="GW491">
        <v>1</v>
      </c>
      <c r="GX491">
        <f t="shared" si="573"/>
        <v>0</v>
      </c>
      <c r="HA491">
        <v>0</v>
      </c>
      <c r="HB491">
        <v>0</v>
      </c>
      <c r="IK491">
        <v>0</v>
      </c>
    </row>
    <row r="492" spans="1:245" x14ac:dyDescent="0.2">
      <c r="A492">
        <v>17</v>
      </c>
      <c r="B492">
        <v>1</v>
      </c>
      <c r="E492" t="s">
        <v>851</v>
      </c>
      <c r="F492" t="s">
        <v>852</v>
      </c>
      <c r="G492" t="s">
        <v>853</v>
      </c>
      <c r="H492" t="s">
        <v>854</v>
      </c>
      <c r="I492">
        <v>4.4999999999999997E-3</v>
      </c>
      <c r="J492">
        <v>0</v>
      </c>
      <c r="O492">
        <f t="shared" si="539"/>
        <v>17.48</v>
      </c>
      <c r="P492">
        <f t="shared" si="540"/>
        <v>2.06</v>
      </c>
      <c r="Q492">
        <f t="shared" si="541"/>
        <v>0.11</v>
      </c>
      <c r="R492">
        <f t="shared" si="542"/>
        <v>0</v>
      </c>
      <c r="S492">
        <f t="shared" si="543"/>
        <v>15.31</v>
      </c>
      <c r="T492">
        <f t="shared" si="544"/>
        <v>0</v>
      </c>
      <c r="U492">
        <f t="shared" si="545"/>
        <v>6.934499999999999E-2</v>
      </c>
      <c r="V492">
        <f t="shared" si="546"/>
        <v>0</v>
      </c>
      <c r="W492">
        <f t="shared" si="547"/>
        <v>0</v>
      </c>
      <c r="X492">
        <f t="shared" si="548"/>
        <v>13.78</v>
      </c>
      <c r="Y492">
        <f t="shared" si="549"/>
        <v>6.74</v>
      </c>
      <c r="AA492">
        <v>42145827</v>
      </c>
      <c r="AB492">
        <f t="shared" si="550"/>
        <v>274.15649999999999</v>
      </c>
      <c r="AC492">
        <f t="shared" si="574"/>
        <v>87.99</v>
      </c>
      <c r="AD492">
        <f>ROUND(((ET492*1.25)),6)</f>
        <v>2.7875000000000001</v>
      </c>
      <c r="AE492">
        <f>ROUND(((EU492*1.25)),6)</f>
        <v>0.66249999999999998</v>
      </c>
      <c r="AF492">
        <f>ROUND(((EV492*1.15)),6)</f>
        <v>183.37899999999999</v>
      </c>
      <c r="AG492">
        <f t="shared" si="552"/>
        <v>0</v>
      </c>
      <c r="AH492">
        <f>((EW492*1.15))</f>
        <v>15.409999999999998</v>
      </c>
      <c r="AI492">
        <f>((EX492*1.25))</f>
        <v>0</v>
      </c>
      <c r="AJ492">
        <f t="shared" si="554"/>
        <v>0</v>
      </c>
      <c r="AK492">
        <v>249.68</v>
      </c>
      <c r="AL492">
        <v>87.99</v>
      </c>
      <c r="AM492">
        <v>2.23</v>
      </c>
      <c r="AN492">
        <v>0.53</v>
      </c>
      <c r="AO492">
        <v>159.46</v>
      </c>
      <c r="AP492">
        <v>0</v>
      </c>
      <c r="AQ492">
        <v>13.4</v>
      </c>
      <c r="AR492">
        <v>0</v>
      </c>
      <c r="AS492">
        <v>0</v>
      </c>
      <c r="AT492">
        <v>90</v>
      </c>
      <c r="AU492">
        <v>44</v>
      </c>
      <c r="AV492">
        <v>1</v>
      </c>
      <c r="AW492">
        <v>1</v>
      </c>
      <c r="AZ492">
        <v>1</v>
      </c>
      <c r="BA492">
        <v>18.55</v>
      </c>
      <c r="BB492">
        <v>8.5299999999999994</v>
      </c>
      <c r="BC492">
        <v>5.21</v>
      </c>
      <c r="BD492" t="s">
        <v>3</v>
      </c>
      <c r="BE492" t="s">
        <v>3</v>
      </c>
      <c r="BF492" t="s">
        <v>3</v>
      </c>
      <c r="BG492" t="s">
        <v>3</v>
      </c>
      <c r="BH492">
        <v>0</v>
      </c>
      <c r="BI492">
        <v>1</v>
      </c>
      <c r="BJ492" t="s">
        <v>855</v>
      </c>
      <c r="BM492">
        <v>96</v>
      </c>
      <c r="BN492">
        <v>7156650</v>
      </c>
      <c r="BO492" t="s">
        <v>852</v>
      </c>
      <c r="BP492">
        <v>1</v>
      </c>
      <c r="BQ492">
        <v>30</v>
      </c>
      <c r="BR492">
        <v>0</v>
      </c>
      <c r="BS492">
        <v>1</v>
      </c>
      <c r="BT492">
        <v>1</v>
      </c>
      <c r="BU492">
        <v>1</v>
      </c>
      <c r="BV492">
        <v>1</v>
      </c>
      <c r="BW492">
        <v>1</v>
      </c>
      <c r="BX492">
        <v>1</v>
      </c>
      <c r="BY492" t="s">
        <v>3</v>
      </c>
      <c r="BZ492">
        <v>90</v>
      </c>
      <c r="CA492">
        <v>44</v>
      </c>
      <c r="CF492">
        <v>0</v>
      </c>
      <c r="CG492">
        <v>0</v>
      </c>
      <c r="CM492">
        <v>0</v>
      </c>
      <c r="CN492" t="s">
        <v>3</v>
      </c>
      <c r="CO492">
        <v>0</v>
      </c>
      <c r="CP492">
        <f t="shared" si="555"/>
        <v>17.48</v>
      </c>
      <c r="CQ492">
        <f t="shared" si="556"/>
        <v>458.42789999999997</v>
      </c>
      <c r="CR492">
        <f t="shared" si="557"/>
        <v>23.777374999999999</v>
      </c>
      <c r="CS492">
        <f t="shared" si="558"/>
        <v>0.66249999999999998</v>
      </c>
      <c r="CT492">
        <f t="shared" si="559"/>
        <v>3401.6804499999998</v>
      </c>
      <c r="CU492">
        <f t="shared" si="560"/>
        <v>0</v>
      </c>
      <c r="CV492">
        <f t="shared" si="561"/>
        <v>15.409999999999998</v>
      </c>
      <c r="CW492">
        <f t="shared" si="562"/>
        <v>0</v>
      </c>
      <c r="CX492">
        <f t="shared" si="563"/>
        <v>0</v>
      </c>
      <c r="CY492">
        <f t="shared" si="564"/>
        <v>13.779</v>
      </c>
      <c r="CZ492">
        <f t="shared" si="565"/>
        <v>6.7364000000000006</v>
      </c>
      <c r="DC492" t="s">
        <v>3</v>
      </c>
      <c r="DD492" t="s">
        <v>3</v>
      </c>
      <c r="DE492" t="s">
        <v>11</v>
      </c>
      <c r="DF492" t="s">
        <v>11</v>
      </c>
      <c r="DG492" t="s">
        <v>12</v>
      </c>
      <c r="DH492" t="s">
        <v>3</v>
      </c>
      <c r="DI492" t="s">
        <v>12</v>
      </c>
      <c r="DJ492" t="s">
        <v>11</v>
      </c>
      <c r="DK492" t="s">
        <v>3</v>
      </c>
      <c r="DL492" t="s">
        <v>3</v>
      </c>
      <c r="DM492" t="s">
        <v>3</v>
      </c>
      <c r="DN492">
        <v>104</v>
      </c>
      <c r="DO492">
        <v>79</v>
      </c>
      <c r="DP492">
        <v>1.087</v>
      </c>
      <c r="DQ492">
        <v>1.0009999999999999</v>
      </c>
      <c r="DU492">
        <v>1013</v>
      </c>
      <c r="DV492" t="s">
        <v>854</v>
      </c>
      <c r="DW492" t="s">
        <v>854</v>
      </c>
      <c r="DX492">
        <v>1</v>
      </c>
      <c r="EE492">
        <v>21987448</v>
      </c>
      <c r="EF492">
        <v>30</v>
      </c>
      <c r="EG492" t="s">
        <v>22</v>
      </c>
      <c r="EH492">
        <v>0</v>
      </c>
      <c r="EI492" t="s">
        <v>3</v>
      </c>
      <c r="EJ492">
        <v>1</v>
      </c>
      <c r="EK492">
        <v>96</v>
      </c>
      <c r="EL492" t="s">
        <v>483</v>
      </c>
      <c r="EM492" t="s">
        <v>484</v>
      </c>
      <c r="EO492" t="s">
        <v>3</v>
      </c>
      <c r="EQ492">
        <v>131072</v>
      </c>
      <c r="ER492">
        <v>249.68</v>
      </c>
      <c r="ES492">
        <v>87.99</v>
      </c>
      <c r="ET492">
        <v>2.23</v>
      </c>
      <c r="EU492">
        <v>0.53</v>
      </c>
      <c r="EV492">
        <v>159.46</v>
      </c>
      <c r="EW492">
        <v>13.4</v>
      </c>
      <c r="EX492">
        <v>0</v>
      </c>
      <c r="EY492">
        <v>0</v>
      </c>
      <c r="FQ492">
        <v>0</v>
      </c>
      <c r="FR492">
        <f t="shared" si="566"/>
        <v>0</v>
      </c>
      <c r="FS492">
        <v>0</v>
      </c>
      <c r="FX492">
        <v>104</v>
      </c>
      <c r="FY492">
        <v>79</v>
      </c>
      <c r="GA492" t="s">
        <v>3</v>
      </c>
      <c r="GD492">
        <v>0</v>
      </c>
      <c r="GF492">
        <v>1097126108</v>
      </c>
      <c r="GG492">
        <v>2</v>
      </c>
      <c r="GH492">
        <v>1</v>
      </c>
      <c r="GI492">
        <v>2</v>
      </c>
      <c r="GJ492">
        <v>0</v>
      </c>
      <c r="GK492">
        <f>ROUND(R492*(R12)/100,2)</f>
        <v>0</v>
      </c>
      <c r="GL492">
        <f t="shared" si="567"/>
        <v>0</v>
      </c>
      <c r="GM492">
        <f t="shared" si="568"/>
        <v>38</v>
      </c>
      <c r="GN492">
        <f t="shared" si="569"/>
        <v>38</v>
      </c>
      <c r="GO492">
        <f t="shared" si="570"/>
        <v>0</v>
      </c>
      <c r="GP492">
        <f t="shared" si="571"/>
        <v>0</v>
      </c>
      <c r="GR492">
        <v>0</v>
      </c>
      <c r="GS492">
        <v>0</v>
      </c>
      <c r="GT492">
        <v>0</v>
      </c>
      <c r="GU492" t="s">
        <v>3</v>
      </c>
      <c r="GV492">
        <f t="shared" si="572"/>
        <v>0</v>
      </c>
      <c r="GW492">
        <v>1</v>
      </c>
      <c r="GX492">
        <f t="shared" si="573"/>
        <v>0</v>
      </c>
      <c r="HA492">
        <v>0</v>
      </c>
      <c r="HB492">
        <v>0</v>
      </c>
      <c r="IK492">
        <v>0</v>
      </c>
    </row>
    <row r="493" spans="1:245" x14ac:dyDescent="0.2">
      <c r="A493">
        <v>18</v>
      </c>
      <c r="B493">
        <v>1</v>
      </c>
      <c r="E493" t="s">
        <v>856</v>
      </c>
      <c r="F493" t="s">
        <v>857</v>
      </c>
      <c r="G493" t="s">
        <v>858</v>
      </c>
      <c r="H493" t="s">
        <v>28</v>
      </c>
      <c r="I493">
        <f>I492*J493</f>
        <v>0.45</v>
      </c>
      <c r="J493">
        <v>100.00000000000001</v>
      </c>
      <c r="O493">
        <f t="shared" si="539"/>
        <v>295.45</v>
      </c>
      <c r="P493">
        <f t="shared" si="540"/>
        <v>295.45</v>
      </c>
      <c r="Q493">
        <f t="shared" si="541"/>
        <v>0</v>
      </c>
      <c r="R493">
        <f t="shared" si="542"/>
        <v>0</v>
      </c>
      <c r="S493">
        <f t="shared" si="543"/>
        <v>0</v>
      </c>
      <c r="T493">
        <f t="shared" si="544"/>
        <v>0</v>
      </c>
      <c r="U493">
        <f t="shared" si="545"/>
        <v>0</v>
      </c>
      <c r="V493">
        <f t="shared" si="546"/>
        <v>0</v>
      </c>
      <c r="W493">
        <f t="shared" si="547"/>
        <v>0</v>
      </c>
      <c r="X493">
        <f t="shared" si="548"/>
        <v>0</v>
      </c>
      <c r="Y493">
        <f t="shared" si="549"/>
        <v>0</v>
      </c>
      <c r="AA493">
        <v>42145827</v>
      </c>
      <c r="AB493">
        <f t="shared" si="550"/>
        <v>232</v>
      </c>
      <c r="AC493">
        <f t="shared" si="574"/>
        <v>232</v>
      </c>
      <c r="AD493">
        <f>ROUND((ET493),6)</f>
        <v>0</v>
      </c>
      <c r="AE493">
        <f>ROUND((EU493),6)</f>
        <v>0</v>
      </c>
      <c r="AF493">
        <f>ROUND((EV493),6)</f>
        <v>0</v>
      </c>
      <c r="AG493">
        <f t="shared" si="552"/>
        <v>0</v>
      </c>
      <c r="AH493">
        <f>(EW493)</f>
        <v>0</v>
      </c>
      <c r="AI493">
        <f>(EX493)</f>
        <v>0</v>
      </c>
      <c r="AJ493">
        <f t="shared" si="554"/>
        <v>0</v>
      </c>
      <c r="AK493">
        <v>232</v>
      </c>
      <c r="AL493">
        <v>232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1</v>
      </c>
      <c r="AW493">
        <v>1</v>
      </c>
      <c r="AZ493">
        <v>1</v>
      </c>
      <c r="BA493">
        <v>1</v>
      </c>
      <c r="BB493">
        <v>1</v>
      </c>
      <c r="BC493">
        <v>2.83</v>
      </c>
      <c r="BD493" t="s">
        <v>3</v>
      </c>
      <c r="BE493" t="s">
        <v>3</v>
      </c>
      <c r="BF493" t="s">
        <v>3</v>
      </c>
      <c r="BG493" t="s">
        <v>3</v>
      </c>
      <c r="BH493">
        <v>3</v>
      </c>
      <c r="BI493">
        <v>1</v>
      </c>
      <c r="BJ493" t="s">
        <v>859</v>
      </c>
      <c r="BM493">
        <v>96</v>
      </c>
      <c r="BN493">
        <v>7156650</v>
      </c>
      <c r="BO493" t="s">
        <v>857</v>
      </c>
      <c r="BP493">
        <v>1</v>
      </c>
      <c r="BQ493">
        <v>30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0</v>
      </c>
      <c r="CA493">
        <v>0</v>
      </c>
      <c r="CF493">
        <v>0</v>
      </c>
      <c r="CG493">
        <v>0</v>
      </c>
      <c r="CM493">
        <v>0</v>
      </c>
      <c r="CN493" t="s">
        <v>3</v>
      </c>
      <c r="CO493">
        <v>0</v>
      </c>
      <c r="CP493">
        <f t="shared" si="555"/>
        <v>295.45</v>
      </c>
      <c r="CQ493">
        <f t="shared" si="556"/>
        <v>656.56000000000006</v>
      </c>
      <c r="CR493">
        <f t="shared" si="557"/>
        <v>0</v>
      </c>
      <c r="CS493">
        <f t="shared" si="558"/>
        <v>0</v>
      </c>
      <c r="CT493">
        <f t="shared" si="559"/>
        <v>0</v>
      </c>
      <c r="CU493">
        <f t="shared" si="560"/>
        <v>0</v>
      </c>
      <c r="CV493">
        <f t="shared" si="561"/>
        <v>0</v>
      </c>
      <c r="CW493">
        <f t="shared" si="562"/>
        <v>0</v>
      </c>
      <c r="CX493">
        <f t="shared" si="563"/>
        <v>0</v>
      </c>
      <c r="CY493">
        <f t="shared" si="564"/>
        <v>0</v>
      </c>
      <c r="CZ493">
        <f t="shared" si="565"/>
        <v>0</v>
      </c>
      <c r="DC493" t="s">
        <v>3</v>
      </c>
      <c r="DD493" t="s">
        <v>3</v>
      </c>
      <c r="DE493" t="s">
        <v>3</v>
      </c>
      <c r="DF493" t="s">
        <v>3</v>
      </c>
      <c r="DG493" t="s">
        <v>3</v>
      </c>
      <c r="DH493" t="s">
        <v>3</v>
      </c>
      <c r="DI493" t="s">
        <v>3</v>
      </c>
      <c r="DJ493" t="s">
        <v>3</v>
      </c>
      <c r="DK493" t="s">
        <v>3</v>
      </c>
      <c r="DL493" t="s">
        <v>3</v>
      </c>
      <c r="DM493" t="s">
        <v>3</v>
      </c>
      <c r="DN493">
        <v>104</v>
      </c>
      <c r="DO493">
        <v>79</v>
      </c>
      <c r="DP493">
        <v>1.087</v>
      </c>
      <c r="DQ493">
        <v>1.0009999999999999</v>
      </c>
      <c r="DU493">
        <v>1005</v>
      </c>
      <c r="DV493" t="s">
        <v>28</v>
      </c>
      <c r="DW493" t="s">
        <v>28</v>
      </c>
      <c r="DX493">
        <v>1</v>
      </c>
      <c r="EE493">
        <v>21987448</v>
      </c>
      <c r="EF493">
        <v>30</v>
      </c>
      <c r="EG493" t="s">
        <v>22</v>
      </c>
      <c r="EH493">
        <v>0</v>
      </c>
      <c r="EI493" t="s">
        <v>3</v>
      </c>
      <c r="EJ493">
        <v>1</v>
      </c>
      <c r="EK493">
        <v>96</v>
      </c>
      <c r="EL493" t="s">
        <v>483</v>
      </c>
      <c r="EM493" t="s">
        <v>484</v>
      </c>
      <c r="EO493" t="s">
        <v>3</v>
      </c>
      <c r="EQ493">
        <v>0</v>
      </c>
      <c r="ER493">
        <v>232</v>
      </c>
      <c r="ES493">
        <v>232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566"/>
        <v>0</v>
      </c>
      <c r="FS493">
        <v>0</v>
      </c>
      <c r="FX493">
        <v>104</v>
      </c>
      <c r="FY493">
        <v>79</v>
      </c>
      <c r="GA493" t="s">
        <v>3</v>
      </c>
      <c r="GD493">
        <v>0</v>
      </c>
      <c r="GF493">
        <v>-1312219370</v>
      </c>
      <c r="GG493">
        <v>2</v>
      </c>
      <c r="GH493">
        <v>1</v>
      </c>
      <c r="GI493">
        <v>2</v>
      </c>
      <c r="GJ493">
        <v>0</v>
      </c>
      <c r="GK493">
        <f>ROUND(R493*(R12)/100,2)</f>
        <v>0</v>
      </c>
      <c r="GL493">
        <f t="shared" si="567"/>
        <v>0</v>
      </c>
      <c r="GM493">
        <f t="shared" si="568"/>
        <v>295.45</v>
      </c>
      <c r="GN493">
        <f t="shared" si="569"/>
        <v>295.45</v>
      </c>
      <c r="GO493">
        <f t="shared" si="570"/>
        <v>0</v>
      </c>
      <c r="GP493">
        <f t="shared" si="571"/>
        <v>0</v>
      </c>
      <c r="GR493">
        <v>0</v>
      </c>
      <c r="GS493">
        <v>0</v>
      </c>
      <c r="GT493">
        <v>0</v>
      </c>
      <c r="GU493" t="s">
        <v>3</v>
      </c>
      <c r="GV493">
        <f t="shared" si="572"/>
        <v>0</v>
      </c>
      <c r="GW493">
        <v>1</v>
      </c>
      <c r="GX493">
        <f t="shared" si="573"/>
        <v>0</v>
      </c>
      <c r="HA493">
        <v>0</v>
      </c>
      <c r="HB493">
        <v>0</v>
      </c>
      <c r="IK493">
        <v>0</v>
      </c>
    </row>
    <row r="495" spans="1:245" x14ac:dyDescent="0.2">
      <c r="A495" s="2">
        <v>51</v>
      </c>
      <c r="B495" s="2">
        <f>B458</f>
        <v>1</v>
      </c>
      <c r="C495" s="2">
        <f>A458</f>
        <v>5</v>
      </c>
      <c r="D495" s="2">
        <f>ROW(A458)</f>
        <v>458</v>
      </c>
      <c r="E495" s="2"/>
      <c r="F495" s="2" t="str">
        <f>IF(F458&lt;&gt;"",F458,"")</f>
        <v>Новый подраздел</v>
      </c>
      <c r="G495" s="2" t="str">
        <f>IF(G458&lt;&gt;"",G458,"")</f>
        <v>Устройство оконного проема 1800х1800мм в центре навесной ж.б панели наружной стены</v>
      </c>
      <c r="H495" s="2">
        <v>0</v>
      </c>
      <c r="I495" s="2"/>
      <c r="J495" s="2"/>
      <c r="K495" s="2"/>
      <c r="L495" s="2"/>
      <c r="M495" s="2"/>
      <c r="N495" s="2"/>
      <c r="O495" s="2">
        <f t="shared" ref="O495:T495" si="583">ROUND(AB495,2)</f>
        <v>76090.28</v>
      </c>
      <c r="P495" s="2">
        <f t="shared" si="583"/>
        <v>44023.63</v>
      </c>
      <c r="Q495" s="2">
        <f t="shared" si="583"/>
        <v>5774.16</v>
      </c>
      <c r="R495" s="2">
        <f t="shared" si="583"/>
        <v>7.61</v>
      </c>
      <c r="S495" s="2">
        <f t="shared" si="583"/>
        <v>26292.49</v>
      </c>
      <c r="T495" s="2">
        <f t="shared" si="583"/>
        <v>0</v>
      </c>
      <c r="U495" s="2">
        <f>AH495</f>
        <v>115.95438969999999</v>
      </c>
      <c r="V495" s="2">
        <f>AI495</f>
        <v>0</v>
      </c>
      <c r="W495" s="2">
        <f>ROUND(AJ495,2)</f>
        <v>0</v>
      </c>
      <c r="X495" s="2">
        <f>ROUND(AK495,2)</f>
        <v>20943.64</v>
      </c>
      <c r="Y495" s="2">
        <f>ROUND(AL495,2)</f>
        <v>11568.71</v>
      </c>
      <c r="Z495" s="2"/>
      <c r="AA495" s="2"/>
      <c r="AB495" s="2">
        <f>ROUND(SUMIF(AA462:AA493,"=42145827",O462:O493),2)</f>
        <v>76090.28</v>
      </c>
      <c r="AC495" s="2">
        <f>ROUND(SUMIF(AA462:AA493,"=42145827",P462:P493),2)</f>
        <v>44023.63</v>
      </c>
      <c r="AD495" s="2">
        <f>ROUND(SUMIF(AA462:AA493,"=42145827",Q462:Q493),2)</f>
        <v>5774.16</v>
      </c>
      <c r="AE495" s="2">
        <f>ROUND(SUMIF(AA462:AA493,"=42145827",R462:R493),2)</f>
        <v>7.61</v>
      </c>
      <c r="AF495" s="2">
        <f>ROUND(SUMIF(AA462:AA493,"=42145827",S462:S493),2)</f>
        <v>26292.49</v>
      </c>
      <c r="AG495" s="2">
        <f>ROUND(SUMIF(AA462:AA493,"=42145827",T462:T493),2)</f>
        <v>0</v>
      </c>
      <c r="AH495" s="2">
        <f>SUMIF(AA462:AA493,"=42145827",U462:U493)</f>
        <v>115.95438969999999</v>
      </c>
      <c r="AI495" s="2">
        <f>SUMIF(AA462:AA493,"=42145827",V462:V493)</f>
        <v>0</v>
      </c>
      <c r="AJ495" s="2">
        <f>ROUND(SUMIF(AA462:AA493,"=42145827",W462:W493),2)</f>
        <v>0</v>
      </c>
      <c r="AK495" s="2">
        <f>ROUND(SUMIF(AA462:AA493,"=42145827",X462:X493),2)</f>
        <v>20943.64</v>
      </c>
      <c r="AL495" s="2">
        <f>ROUND(SUMIF(AA462:AA493,"=42145827",Y462:Y493),2)</f>
        <v>11568.71</v>
      </c>
      <c r="AM495" s="2"/>
      <c r="AN495" s="2"/>
      <c r="AO495" s="2">
        <f t="shared" ref="AO495:BC495" si="584">ROUND(BX495,2)</f>
        <v>0</v>
      </c>
      <c r="AP495" s="2">
        <f t="shared" si="584"/>
        <v>0</v>
      </c>
      <c r="AQ495" s="2">
        <f t="shared" si="584"/>
        <v>0</v>
      </c>
      <c r="AR495" s="2">
        <f t="shared" si="584"/>
        <v>108615.34</v>
      </c>
      <c r="AS495" s="2">
        <f t="shared" si="584"/>
        <v>108615.34</v>
      </c>
      <c r="AT495" s="2">
        <f t="shared" si="584"/>
        <v>0</v>
      </c>
      <c r="AU495" s="2">
        <f t="shared" si="584"/>
        <v>0</v>
      </c>
      <c r="AV495" s="2">
        <f t="shared" si="584"/>
        <v>44023.63</v>
      </c>
      <c r="AW495" s="2">
        <f t="shared" si="584"/>
        <v>44023.63</v>
      </c>
      <c r="AX495" s="2">
        <f t="shared" si="584"/>
        <v>0</v>
      </c>
      <c r="AY495" s="2">
        <f t="shared" si="584"/>
        <v>44023.63</v>
      </c>
      <c r="AZ495" s="2">
        <f t="shared" si="584"/>
        <v>0</v>
      </c>
      <c r="BA495" s="2">
        <f t="shared" si="584"/>
        <v>0</v>
      </c>
      <c r="BB495" s="2">
        <f t="shared" si="584"/>
        <v>0</v>
      </c>
      <c r="BC495" s="2">
        <f t="shared" si="584"/>
        <v>0</v>
      </c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>
        <f>ROUND(SUMIF(AA462:AA493,"=42145827",FQ462:FQ493),2)</f>
        <v>0</v>
      </c>
      <c r="BY495" s="2">
        <f>ROUND(SUMIF(AA462:AA493,"=42145827",FR462:FR493),2)</f>
        <v>0</v>
      </c>
      <c r="BZ495" s="2">
        <f>ROUND(SUMIF(AA462:AA493,"=42145827",GL462:GL493),2)</f>
        <v>0</v>
      </c>
      <c r="CA495" s="2">
        <f>ROUND(SUMIF(AA462:AA493,"=42145827",GM462:GM493),2)</f>
        <v>108615.34</v>
      </c>
      <c r="CB495" s="2">
        <f>ROUND(SUMIF(AA462:AA493,"=42145827",GN462:GN493),2)</f>
        <v>108615.34</v>
      </c>
      <c r="CC495" s="2">
        <f>ROUND(SUMIF(AA462:AA493,"=42145827",GO462:GO493),2)</f>
        <v>0</v>
      </c>
      <c r="CD495" s="2">
        <f>ROUND(SUMIF(AA462:AA493,"=42145827",GP462:GP493),2)</f>
        <v>0</v>
      </c>
      <c r="CE495" s="2">
        <f>AC495-BX495</f>
        <v>44023.63</v>
      </c>
      <c r="CF495" s="2">
        <f>AC495-BY495</f>
        <v>44023.63</v>
      </c>
      <c r="CG495" s="2">
        <f>BX495-BZ495</f>
        <v>0</v>
      </c>
      <c r="CH495" s="2">
        <f>AC495-BX495-BY495+BZ495</f>
        <v>44023.63</v>
      </c>
      <c r="CI495" s="2">
        <f>BY495-BZ495</f>
        <v>0</v>
      </c>
      <c r="CJ495" s="2">
        <f>ROUND(SUMIF(AA462:AA493,"=42145827",GX462:GX493),2)</f>
        <v>0</v>
      </c>
      <c r="CK495" s="2">
        <f>ROUND(SUMIF(AA462:AA493,"=42145827",GY462:GY493),2)</f>
        <v>0</v>
      </c>
      <c r="CL495" s="2">
        <f>ROUND(SUMIF(AA462:AA493,"=42145827",GZ462:GZ493),2)</f>
        <v>0</v>
      </c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>
        <v>0</v>
      </c>
    </row>
    <row r="497" spans="1:23" x14ac:dyDescent="0.2">
      <c r="A497" s="4">
        <v>50</v>
      </c>
      <c r="B497" s="4">
        <v>0</v>
      </c>
      <c r="C497" s="4">
        <v>0</v>
      </c>
      <c r="D497" s="4">
        <v>1</v>
      </c>
      <c r="E497" s="4">
        <v>201</v>
      </c>
      <c r="F497" s="4">
        <f>ROUND(Source!O495,O497)</f>
        <v>76090.28</v>
      </c>
      <c r="G497" s="4" t="s">
        <v>49</v>
      </c>
      <c r="H497" s="4" t="s">
        <v>50</v>
      </c>
      <c r="I497" s="4"/>
      <c r="J497" s="4"/>
      <c r="K497" s="4">
        <v>201</v>
      </c>
      <c r="L497" s="4">
        <v>1</v>
      </c>
      <c r="M497" s="4">
        <v>3</v>
      </c>
      <c r="N497" s="4" t="s">
        <v>3</v>
      </c>
      <c r="O497" s="4">
        <v>2</v>
      </c>
      <c r="P497" s="4"/>
      <c r="Q497" s="4"/>
      <c r="R497" s="4"/>
      <c r="S497" s="4"/>
      <c r="T497" s="4"/>
      <c r="U497" s="4"/>
      <c r="V497" s="4"/>
      <c r="W497" s="4"/>
    </row>
    <row r="498" spans="1:23" x14ac:dyDescent="0.2">
      <c r="A498" s="4">
        <v>50</v>
      </c>
      <c r="B498" s="4">
        <v>0</v>
      </c>
      <c r="C498" s="4">
        <v>0</v>
      </c>
      <c r="D498" s="4">
        <v>1</v>
      </c>
      <c r="E498" s="4">
        <v>202</v>
      </c>
      <c r="F498" s="4">
        <f>ROUND(Source!P495,O498)</f>
        <v>44023.63</v>
      </c>
      <c r="G498" s="4" t="s">
        <v>51</v>
      </c>
      <c r="H498" s="4" t="s">
        <v>52</v>
      </c>
      <c r="I498" s="4"/>
      <c r="J498" s="4"/>
      <c r="K498" s="4">
        <v>202</v>
      </c>
      <c r="L498" s="4">
        <v>2</v>
      </c>
      <c r="M498" s="4">
        <v>3</v>
      </c>
      <c r="N498" s="4" t="s">
        <v>3</v>
      </c>
      <c r="O498" s="4">
        <v>2</v>
      </c>
      <c r="P498" s="4"/>
      <c r="Q498" s="4"/>
      <c r="R498" s="4"/>
      <c r="S498" s="4"/>
      <c r="T498" s="4"/>
      <c r="U498" s="4"/>
      <c r="V498" s="4"/>
      <c r="W498" s="4"/>
    </row>
    <row r="499" spans="1:23" x14ac:dyDescent="0.2">
      <c r="A499" s="4">
        <v>50</v>
      </c>
      <c r="B499" s="4">
        <v>0</v>
      </c>
      <c r="C499" s="4">
        <v>0</v>
      </c>
      <c r="D499" s="4">
        <v>1</v>
      </c>
      <c r="E499" s="4">
        <v>222</v>
      </c>
      <c r="F499" s="4">
        <f>ROUND(Source!AO495,O499)</f>
        <v>0</v>
      </c>
      <c r="G499" s="4" t="s">
        <v>53</v>
      </c>
      <c r="H499" s="4" t="s">
        <v>54</v>
      </c>
      <c r="I499" s="4"/>
      <c r="J499" s="4"/>
      <c r="K499" s="4">
        <v>222</v>
      </c>
      <c r="L499" s="4">
        <v>3</v>
      </c>
      <c r="M499" s="4">
        <v>3</v>
      </c>
      <c r="N499" s="4" t="s">
        <v>3</v>
      </c>
      <c r="O499" s="4">
        <v>2</v>
      </c>
      <c r="P499" s="4"/>
      <c r="Q499" s="4"/>
      <c r="R499" s="4"/>
      <c r="S499" s="4"/>
      <c r="T499" s="4"/>
      <c r="U499" s="4"/>
      <c r="V499" s="4"/>
      <c r="W499" s="4"/>
    </row>
    <row r="500" spans="1:23" x14ac:dyDescent="0.2">
      <c r="A500" s="4">
        <v>50</v>
      </c>
      <c r="B500" s="4">
        <v>0</v>
      </c>
      <c r="C500" s="4">
        <v>0</v>
      </c>
      <c r="D500" s="4">
        <v>1</v>
      </c>
      <c r="E500" s="4">
        <v>225</v>
      </c>
      <c r="F500" s="4">
        <f>ROUND(Source!AV495,O500)</f>
        <v>44023.63</v>
      </c>
      <c r="G500" s="4" t="s">
        <v>55</v>
      </c>
      <c r="H500" s="4" t="s">
        <v>56</v>
      </c>
      <c r="I500" s="4"/>
      <c r="J500" s="4"/>
      <c r="K500" s="4">
        <v>225</v>
      </c>
      <c r="L500" s="4">
        <v>4</v>
      </c>
      <c r="M500" s="4">
        <v>3</v>
      </c>
      <c r="N500" s="4" t="s">
        <v>3</v>
      </c>
      <c r="O500" s="4">
        <v>2</v>
      </c>
      <c r="P500" s="4"/>
      <c r="Q500" s="4"/>
      <c r="R500" s="4"/>
      <c r="S500" s="4"/>
      <c r="T500" s="4"/>
      <c r="U500" s="4"/>
      <c r="V500" s="4"/>
      <c r="W500" s="4"/>
    </row>
    <row r="501" spans="1:23" x14ac:dyDescent="0.2">
      <c r="A501" s="4">
        <v>50</v>
      </c>
      <c r="B501" s="4">
        <v>0</v>
      </c>
      <c r="C501" s="4">
        <v>0</v>
      </c>
      <c r="D501" s="4">
        <v>1</v>
      </c>
      <c r="E501" s="4">
        <v>226</v>
      </c>
      <c r="F501" s="4">
        <f>ROUND(Source!AW495,O501)</f>
        <v>44023.63</v>
      </c>
      <c r="G501" s="4" t="s">
        <v>57</v>
      </c>
      <c r="H501" s="4" t="s">
        <v>58</v>
      </c>
      <c r="I501" s="4"/>
      <c r="J501" s="4"/>
      <c r="K501" s="4">
        <v>226</v>
      </c>
      <c r="L501" s="4">
        <v>5</v>
      </c>
      <c r="M501" s="4">
        <v>3</v>
      </c>
      <c r="N501" s="4" t="s">
        <v>3</v>
      </c>
      <c r="O501" s="4">
        <v>2</v>
      </c>
      <c r="P501" s="4"/>
      <c r="Q501" s="4"/>
      <c r="R501" s="4"/>
      <c r="S501" s="4"/>
      <c r="T501" s="4"/>
      <c r="U501" s="4"/>
      <c r="V501" s="4"/>
      <c r="W501" s="4"/>
    </row>
    <row r="502" spans="1:23" x14ac:dyDescent="0.2">
      <c r="A502" s="4">
        <v>50</v>
      </c>
      <c r="B502" s="4">
        <v>0</v>
      </c>
      <c r="C502" s="4">
        <v>0</v>
      </c>
      <c r="D502" s="4">
        <v>1</v>
      </c>
      <c r="E502" s="4">
        <v>227</v>
      </c>
      <c r="F502" s="4">
        <f>ROUND(Source!AX495,O502)</f>
        <v>0</v>
      </c>
      <c r="G502" s="4" t="s">
        <v>59</v>
      </c>
      <c r="H502" s="4" t="s">
        <v>60</v>
      </c>
      <c r="I502" s="4"/>
      <c r="J502" s="4"/>
      <c r="K502" s="4">
        <v>227</v>
      </c>
      <c r="L502" s="4">
        <v>6</v>
      </c>
      <c r="M502" s="4">
        <v>3</v>
      </c>
      <c r="N502" s="4" t="s">
        <v>3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3" x14ac:dyDescent="0.2">
      <c r="A503" s="4">
        <v>50</v>
      </c>
      <c r="B503" s="4">
        <v>0</v>
      </c>
      <c r="C503" s="4">
        <v>0</v>
      </c>
      <c r="D503" s="4">
        <v>1</v>
      </c>
      <c r="E503" s="4">
        <v>228</v>
      </c>
      <c r="F503" s="4">
        <f>ROUND(Source!AY495,O503)</f>
        <v>44023.63</v>
      </c>
      <c r="G503" s="4" t="s">
        <v>61</v>
      </c>
      <c r="H503" s="4" t="s">
        <v>62</v>
      </c>
      <c r="I503" s="4"/>
      <c r="J503" s="4"/>
      <c r="K503" s="4">
        <v>228</v>
      </c>
      <c r="L503" s="4">
        <v>7</v>
      </c>
      <c r="M503" s="4">
        <v>3</v>
      </c>
      <c r="N503" s="4" t="s">
        <v>3</v>
      </c>
      <c r="O503" s="4">
        <v>2</v>
      </c>
      <c r="P503" s="4"/>
      <c r="Q503" s="4"/>
      <c r="R503" s="4"/>
      <c r="S503" s="4"/>
      <c r="T503" s="4"/>
      <c r="U503" s="4"/>
      <c r="V503" s="4"/>
      <c r="W503" s="4"/>
    </row>
    <row r="504" spans="1:23" x14ac:dyDescent="0.2">
      <c r="A504" s="4">
        <v>50</v>
      </c>
      <c r="B504" s="4">
        <v>0</v>
      </c>
      <c r="C504" s="4">
        <v>0</v>
      </c>
      <c r="D504" s="4">
        <v>1</v>
      </c>
      <c r="E504" s="4">
        <v>216</v>
      </c>
      <c r="F504" s="4">
        <f>ROUND(Source!AP495,O504)</f>
        <v>0</v>
      </c>
      <c r="G504" s="4" t="s">
        <v>63</v>
      </c>
      <c r="H504" s="4" t="s">
        <v>64</v>
      </c>
      <c r="I504" s="4"/>
      <c r="J504" s="4"/>
      <c r="K504" s="4">
        <v>216</v>
      </c>
      <c r="L504" s="4">
        <v>8</v>
      </c>
      <c r="M504" s="4">
        <v>3</v>
      </c>
      <c r="N504" s="4" t="s">
        <v>3</v>
      </c>
      <c r="O504" s="4">
        <v>2</v>
      </c>
      <c r="P504" s="4"/>
      <c r="Q504" s="4"/>
      <c r="R504" s="4"/>
      <c r="S504" s="4"/>
      <c r="T504" s="4"/>
      <c r="U504" s="4"/>
      <c r="V504" s="4"/>
      <c r="W504" s="4"/>
    </row>
    <row r="505" spans="1:23" x14ac:dyDescent="0.2">
      <c r="A505" s="4">
        <v>50</v>
      </c>
      <c r="B505" s="4">
        <v>0</v>
      </c>
      <c r="C505" s="4">
        <v>0</v>
      </c>
      <c r="D505" s="4">
        <v>1</v>
      </c>
      <c r="E505" s="4">
        <v>223</v>
      </c>
      <c r="F505" s="4">
        <f>ROUND(Source!AQ495,O505)</f>
        <v>0</v>
      </c>
      <c r="G505" s="4" t="s">
        <v>65</v>
      </c>
      <c r="H505" s="4" t="s">
        <v>66</v>
      </c>
      <c r="I505" s="4"/>
      <c r="J505" s="4"/>
      <c r="K505" s="4">
        <v>223</v>
      </c>
      <c r="L505" s="4">
        <v>9</v>
      </c>
      <c r="M505" s="4">
        <v>3</v>
      </c>
      <c r="N505" s="4" t="s">
        <v>3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3" x14ac:dyDescent="0.2">
      <c r="A506" s="4">
        <v>50</v>
      </c>
      <c r="B506" s="4">
        <v>0</v>
      </c>
      <c r="C506" s="4">
        <v>0</v>
      </c>
      <c r="D506" s="4">
        <v>1</v>
      </c>
      <c r="E506" s="4">
        <v>229</v>
      </c>
      <c r="F506" s="4">
        <f>ROUND(Source!AZ495,O506)</f>
        <v>0</v>
      </c>
      <c r="G506" s="4" t="s">
        <v>67</v>
      </c>
      <c r="H506" s="4" t="s">
        <v>68</v>
      </c>
      <c r="I506" s="4"/>
      <c r="J506" s="4"/>
      <c r="K506" s="4">
        <v>229</v>
      </c>
      <c r="L506" s="4">
        <v>10</v>
      </c>
      <c r="M506" s="4">
        <v>3</v>
      </c>
      <c r="N506" s="4" t="s">
        <v>3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3" x14ac:dyDescent="0.2">
      <c r="A507" s="4">
        <v>50</v>
      </c>
      <c r="B507" s="4">
        <v>0</v>
      </c>
      <c r="C507" s="4">
        <v>0</v>
      </c>
      <c r="D507" s="4">
        <v>1</v>
      </c>
      <c r="E507" s="4">
        <v>203</v>
      </c>
      <c r="F507" s="4">
        <f>ROUND(Source!Q495,O507)</f>
        <v>5774.16</v>
      </c>
      <c r="G507" s="4" t="s">
        <v>69</v>
      </c>
      <c r="H507" s="4" t="s">
        <v>70</v>
      </c>
      <c r="I507" s="4"/>
      <c r="J507" s="4"/>
      <c r="K507" s="4">
        <v>203</v>
      </c>
      <c r="L507" s="4">
        <v>11</v>
      </c>
      <c r="M507" s="4">
        <v>3</v>
      </c>
      <c r="N507" s="4" t="s">
        <v>3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3" x14ac:dyDescent="0.2">
      <c r="A508" s="4">
        <v>50</v>
      </c>
      <c r="B508" s="4">
        <v>0</v>
      </c>
      <c r="C508" s="4">
        <v>0</v>
      </c>
      <c r="D508" s="4">
        <v>1</v>
      </c>
      <c r="E508" s="4">
        <v>231</v>
      </c>
      <c r="F508" s="4">
        <f>ROUND(Source!BB495,O508)</f>
        <v>0</v>
      </c>
      <c r="G508" s="4" t="s">
        <v>71</v>
      </c>
      <c r="H508" s="4" t="s">
        <v>72</v>
      </c>
      <c r="I508" s="4"/>
      <c r="J508" s="4"/>
      <c r="K508" s="4">
        <v>231</v>
      </c>
      <c r="L508" s="4">
        <v>12</v>
      </c>
      <c r="M508" s="4">
        <v>3</v>
      </c>
      <c r="N508" s="4" t="s">
        <v>3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3" x14ac:dyDescent="0.2">
      <c r="A509" s="4">
        <v>50</v>
      </c>
      <c r="B509" s="4">
        <v>0</v>
      </c>
      <c r="C509" s="4">
        <v>0</v>
      </c>
      <c r="D509" s="4">
        <v>1</v>
      </c>
      <c r="E509" s="4">
        <v>204</v>
      </c>
      <c r="F509" s="4">
        <f>ROUND(Source!R495,O509)</f>
        <v>7.61</v>
      </c>
      <c r="G509" s="4" t="s">
        <v>73</v>
      </c>
      <c r="H509" s="4" t="s">
        <v>74</v>
      </c>
      <c r="I509" s="4"/>
      <c r="J509" s="4"/>
      <c r="K509" s="4">
        <v>204</v>
      </c>
      <c r="L509" s="4">
        <v>13</v>
      </c>
      <c r="M509" s="4">
        <v>3</v>
      </c>
      <c r="N509" s="4" t="s">
        <v>3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3" x14ac:dyDescent="0.2">
      <c r="A510" s="4">
        <v>50</v>
      </c>
      <c r="B510" s="4">
        <v>0</v>
      </c>
      <c r="C510" s="4">
        <v>0</v>
      </c>
      <c r="D510" s="4">
        <v>1</v>
      </c>
      <c r="E510" s="4">
        <v>205</v>
      </c>
      <c r="F510" s="4">
        <f>ROUND(Source!S495,O510)</f>
        <v>26292.49</v>
      </c>
      <c r="G510" s="4" t="s">
        <v>75</v>
      </c>
      <c r="H510" s="4" t="s">
        <v>76</v>
      </c>
      <c r="I510" s="4"/>
      <c r="J510" s="4"/>
      <c r="K510" s="4">
        <v>205</v>
      </c>
      <c r="L510" s="4">
        <v>14</v>
      </c>
      <c r="M510" s="4">
        <v>3</v>
      </c>
      <c r="N510" s="4" t="s">
        <v>3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3" x14ac:dyDescent="0.2">
      <c r="A511" s="4">
        <v>50</v>
      </c>
      <c r="B511" s="4">
        <v>0</v>
      </c>
      <c r="C511" s="4">
        <v>0</v>
      </c>
      <c r="D511" s="4">
        <v>1</v>
      </c>
      <c r="E511" s="4">
        <v>232</v>
      </c>
      <c r="F511" s="4">
        <f>ROUND(Source!BC495,O511)</f>
        <v>0</v>
      </c>
      <c r="G511" s="4" t="s">
        <v>77</v>
      </c>
      <c r="H511" s="4" t="s">
        <v>78</v>
      </c>
      <c r="I511" s="4"/>
      <c r="J511" s="4"/>
      <c r="K511" s="4">
        <v>232</v>
      </c>
      <c r="L511" s="4">
        <v>15</v>
      </c>
      <c r="M511" s="4">
        <v>3</v>
      </c>
      <c r="N511" s="4" t="s">
        <v>3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2" spans="1:23" x14ac:dyDescent="0.2">
      <c r="A512" s="4">
        <v>50</v>
      </c>
      <c r="B512" s="4">
        <v>0</v>
      </c>
      <c r="C512" s="4">
        <v>0</v>
      </c>
      <c r="D512" s="4">
        <v>1</v>
      </c>
      <c r="E512" s="4">
        <v>214</v>
      </c>
      <c r="F512" s="4">
        <f>ROUND(Source!AS495,O512)</f>
        <v>108615.34</v>
      </c>
      <c r="G512" s="4" t="s">
        <v>79</v>
      </c>
      <c r="H512" s="4" t="s">
        <v>80</v>
      </c>
      <c r="I512" s="4"/>
      <c r="J512" s="4"/>
      <c r="K512" s="4">
        <v>214</v>
      </c>
      <c r="L512" s="4">
        <v>16</v>
      </c>
      <c r="M512" s="4">
        <v>3</v>
      </c>
      <c r="N512" s="4" t="s">
        <v>3</v>
      </c>
      <c r="O512" s="4">
        <v>2</v>
      </c>
      <c r="P512" s="4"/>
      <c r="Q512" s="4"/>
      <c r="R512" s="4"/>
      <c r="S512" s="4"/>
      <c r="T512" s="4"/>
      <c r="U512" s="4"/>
      <c r="V512" s="4"/>
      <c r="W512" s="4"/>
    </row>
    <row r="513" spans="1:245" x14ac:dyDescent="0.2">
      <c r="A513" s="4">
        <v>50</v>
      </c>
      <c r="B513" s="4">
        <v>0</v>
      </c>
      <c r="C513" s="4">
        <v>0</v>
      </c>
      <c r="D513" s="4">
        <v>1</v>
      </c>
      <c r="E513" s="4">
        <v>215</v>
      </c>
      <c r="F513" s="4">
        <f>ROUND(Source!AT495,O513)</f>
        <v>0</v>
      </c>
      <c r="G513" s="4" t="s">
        <v>81</v>
      </c>
      <c r="H513" s="4" t="s">
        <v>82</v>
      </c>
      <c r="I513" s="4"/>
      <c r="J513" s="4"/>
      <c r="K513" s="4">
        <v>215</v>
      </c>
      <c r="L513" s="4">
        <v>17</v>
      </c>
      <c r="M513" s="4">
        <v>3</v>
      </c>
      <c r="N513" s="4" t="s">
        <v>3</v>
      </c>
      <c r="O513" s="4">
        <v>2</v>
      </c>
      <c r="P513" s="4"/>
      <c r="Q513" s="4"/>
      <c r="R513" s="4"/>
      <c r="S513" s="4"/>
      <c r="T513" s="4"/>
      <c r="U513" s="4"/>
      <c r="V513" s="4"/>
      <c r="W513" s="4"/>
    </row>
    <row r="514" spans="1:245" x14ac:dyDescent="0.2">
      <c r="A514" s="4">
        <v>50</v>
      </c>
      <c r="B514" s="4">
        <v>0</v>
      </c>
      <c r="C514" s="4">
        <v>0</v>
      </c>
      <c r="D514" s="4">
        <v>1</v>
      </c>
      <c r="E514" s="4">
        <v>217</v>
      </c>
      <c r="F514" s="4">
        <f>ROUND(Source!AU495,O514)</f>
        <v>0</v>
      </c>
      <c r="G514" s="4" t="s">
        <v>83</v>
      </c>
      <c r="H514" s="4" t="s">
        <v>84</v>
      </c>
      <c r="I514" s="4"/>
      <c r="J514" s="4"/>
      <c r="K514" s="4">
        <v>217</v>
      </c>
      <c r="L514" s="4">
        <v>18</v>
      </c>
      <c r="M514" s="4">
        <v>3</v>
      </c>
      <c r="N514" s="4" t="s">
        <v>3</v>
      </c>
      <c r="O514" s="4">
        <v>2</v>
      </c>
      <c r="P514" s="4"/>
      <c r="Q514" s="4"/>
      <c r="R514" s="4"/>
      <c r="S514" s="4"/>
      <c r="T514" s="4"/>
      <c r="U514" s="4"/>
      <c r="V514" s="4"/>
      <c r="W514" s="4"/>
    </row>
    <row r="515" spans="1:245" x14ac:dyDescent="0.2">
      <c r="A515" s="4">
        <v>50</v>
      </c>
      <c r="B515" s="4">
        <v>0</v>
      </c>
      <c r="C515" s="4">
        <v>0</v>
      </c>
      <c r="D515" s="4">
        <v>1</v>
      </c>
      <c r="E515" s="4">
        <v>230</v>
      </c>
      <c r="F515" s="4">
        <f>ROUND(Source!BA495,O515)</f>
        <v>0</v>
      </c>
      <c r="G515" s="4" t="s">
        <v>85</v>
      </c>
      <c r="H515" s="4" t="s">
        <v>86</v>
      </c>
      <c r="I515" s="4"/>
      <c r="J515" s="4"/>
      <c r="K515" s="4">
        <v>230</v>
      </c>
      <c r="L515" s="4">
        <v>19</v>
      </c>
      <c r="M515" s="4">
        <v>3</v>
      </c>
      <c r="N515" s="4" t="s">
        <v>3</v>
      </c>
      <c r="O515" s="4">
        <v>2</v>
      </c>
      <c r="P515" s="4"/>
      <c r="Q515" s="4"/>
      <c r="R515" s="4"/>
      <c r="S515" s="4"/>
      <c r="T515" s="4"/>
      <c r="U515" s="4"/>
      <c r="V515" s="4"/>
      <c r="W515" s="4"/>
    </row>
    <row r="516" spans="1:245" x14ac:dyDescent="0.2">
      <c r="A516" s="4">
        <v>50</v>
      </c>
      <c r="B516" s="4">
        <v>0</v>
      </c>
      <c r="C516" s="4">
        <v>0</v>
      </c>
      <c r="D516" s="4">
        <v>1</v>
      </c>
      <c r="E516" s="4">
        <v>206</v>
      </c>
      <c r="F516" s="4">
        <f>ROUND(Source!T495,O516)</f>
        <v>0</v>
      </c>
      <c r="G516" s="4" t="s">
        <v>87</v>
      </c>
      <c r="H516" s="4" t="s">
        <v>88</v>
      </c>
      <c r="I516" s="4"/>
      <c r="J516" s="4"/>
      <c r="K516" s="4">
        <v>206</v>
      </c>
      <c r="L516" s="4">
        <v>20</v>
      </c>
      <c r="M516" s="4">
        <v>3</v>
      </c>
      <c r="N516" s="4" t="s">
        <v>3</v>
      </c>
      <c r="O516" s="4">
        <v>2</v>
      </c>
      <c r="P516" s="4"/>
      <c r="Q516" s="4"/>
      <c r="R516" s="4"/>
      <c r="S516" s="4"/>
      <c r="T516" s="4"/>
      <c r="U516" s="4"/>
      <c r="V516" s="4"/>
      <c r="W516" s="4"/>
    </row>
    <row r="517" spans="1:245" x14ac:dyDescent="0.2">
      <c r="A517" s="4">
        <v>50</v>
      </c>
      <c r="B517" s="4">
        <v>0</v>
      </c>
      <c r="C517" s="4">
        <v>0</v>
      </c>
      <c r="D517" s="4">
        <v>1</v>
      </c>
      <c r="E517" s="4">
        <v>207</v>
      </c>
      <c r="F517" s="4">
        <f>Source!U495</f>
        <v>115.95438969999999</v>
      </c>
      <c r="G517" s="4" t="s">
        <v>89</v>
      </c>
      <c r="H517" s="4" t="s">
        <v>90</v>
      </c>
      <c r="I517" s="4"/>
      <c r="J517" s="4"/>
      <c r="K517" s="4">
        <v>207</v>
      </c>
      <c r="L517" s="4">
        <v>21</v>
      </c>
      <c r="M517" s="4">
        <v>3</v>
      </c>
      <c r="N517" s="4" t="s">
        <v>3</v>
      </c>
      <c r="O517" s="4">
        <v>-1</v>
      </c>
      <c r="P517" s="4"/>
      <c r="Q517" s="4"/>
      <c r="R517" s="4"/>
      <c r="S517" s="4"/>
      <c r="T517" s="4"/>
      <c r="U517" s="4"/>
      <c r="V517" s="4"/>
      <c r="W517" s="4"/>
    </row>
    <row r="518" spans="1:245" x14ac:dyDescent="0.2">
      <c r="A518" s="4">
        <v>50</v>
      </c>
      <c r="B518" s="4">
        <v>0</v>
      </c>
      <c r="C518" s="4">
        <v>0</v>
      </c>
      <c r="D518" s="4">
        <v>1</v>
      </c>
      <c r="E518" s="4">
        <v>208</v>
      </c>
      <c r="F518" s="4">
        <f>Source!V495</f>
        <v>0</v>
      </c>
      <c r="G518" s="4" t="s">
        <v>91</v>
      </c>
      <c r="H518" s="4" t="s">
        <v>92</v>
      </c>
      <c r="I518" s="4"/>
      <c r="J518" s="4"/>
      <c r="K518" s="4">
        <v>208</v>
      </c>
      <c r="L518" s="4">
        <v>22</v>
      </c>
      <c r="M518" s="4">
        <v>3</v>
      </c>
      <c r="N518" s="4" t="s">
        <v>3</v>
      </c>
      <c r="O518" s="4">
        <v>-1</v>
      </c>
      <c r="P518" s="4"/>
      <c r="Q518" s="4"/>
      <c r="R518" s="4"/>
      <c r="S518" s="4"/>
      <c r="T518" s="4"/>
      <c r="U518" s="4"/>
      <c r="V518" s="4"/>
      <c r="W518" s="4"/>
    </row>
    <row r="519" spans="1:245" x14ac:dyDescent="0.2">
      <c r="A519" s="4">
        <v>50</v>
      </c>
      <c r="B519" s="4">
        <v>0</v>
      </c>
      <c r="C519" s="4">
        <v>0</v>
      </c>
      <c r="D519" s="4">
        <v>1</v>
      </c>
      <c r="E519" s="4">
        <v>209</v>
      </c>
      <c r="F519" s="4">
        <f>ROUND(Source!W495,O519)</f>
        <v>0</v>
      </c>
      <c r="G519" s="4" t="s">
        <v>93</v>
      </c>
      <c r="H519" s="4" t="s">
        <v>94</v>
      </c>
      <c r="I519" s="4"/>
      <c r="J519" s="4"/>
      <c r="K519" s="4">
        <v>209</v>
      </c>
      <c r="L519" s="4">
        <v>23</v>
      </c>
      <c r="M519" s="4">
        <v>3</v>
      </c>
      <c r="N519" s="4" t="s">
        <v>3</v>
      </c>
      <c r="O519" s="4">
        <v>2</v>
      </c>
      <c r="P519" s="4"/>
      <c r="Q519" s="4"/>
      <c r="R519" s="4"/>
      <c r="S519" s="4"/>
      <c r="T519" s="4"/>
      <c r="U519" s="4"/>
      <c r="V519" s="4"/>
      <c r="W519" s="4"/>
    </row>
    <row r="520" spans="1:245" x14ac:dyDescent="0.2">
      <c r="A520" s="4">
        <v>50</v>
      </c>
      <c r="B520" s="4">
        <v>0</v>
      </c>
      <c r="C520" s="4">
        <v>0</v>
      </c>
      <c r="D520" s="4">
        <v>1</v>
      </c>
      <c r="E520" s="4">
        <v>210</v>
      </c>
      <c r="F520" s="4">
        <f>ROUND(Source!X495,O520)</f>
        <v>20943.64</v>
      </c>
      <c r="G520" s="4" t="s">
        <v>95</v>
      </c>
      <c r="H520" s="4" t="s">
        <v>96</v>
      </c>
      <c r="I520" s="4"/>
      <c r="J520" s="4"/>
      <c r="K520" s="4">
        <v>210</v>
      </c>
      <c r="L520" s="4">
        <v>24</v>
      </c>
      <c r="M520" s="4">
        <v>3</v>
      </c>
      <c r="N520" s="4" t="s">
        <v>3</v>
      </c>
      <c r="O520" s="4">
        <v>2</v>
      </c>
      <c r="P520" s="4"/>
      <c r="Q520" s="4"/>
      <c r="R520" s="4"/>
      <c r="S520" s="4"/>
      <c r="T520" s="4"/>
      <c r="U520" s="4"/>
      <c r="V520" s="4"/>
      <c r="W520" s="4"/>
    </row>
    <row r="521" spans="1:245" x14ac:dyDescent="0.2">
      <c r="A521" s="4">
        <v>50</v>
      </c>
      <c r="B521" s="4">
        <v>0</v>
      </c>
      <c r="C521" s="4">
        <v>0</v>
      </c>
      <c r="D521" s="4">
        <v>1</v>
      </c>
      <c r="E521" s="4">
        <v>211</v>
      </c>
      <c r="F521" s="4">
        <f>ROUND(Source!Y495,O521)</f>
        <v>11568.71</v>
      </c>
      <c r="G521" s="4" t="s">
        <v>97</v>
      </c>
      <c r="H521" s="4" t="s">
        <v>98</v>
      </c>
      <c r="I521" s="4"/>
      <c r="J521" s="4"/>
      <c r="K521" s="4">
        <v>211</v>
      </c>
      <c r="L521" s="4">
        <v>25</v>
      </c>
      <c r="M521" s="4">
        <v>3</v>
      </c>
      <c r="N521" s="4" t="s">
        <v>3</v>
      </c>
      <c r="O521" s="4">
        <v>2</v>
      </c>
      <c r="P521" s="4"/>
      <c r="Q521" s="4"/>
      <c r="R521" s="4"/>
      <c r="S521" s="4"/>
      <c r="T521" s="4"/>
      <c r="U521" s="4"/>
      <c r="V521" s="4"/>
      <c r="W521" s="4"/>
    </row>
    <row r="522" spans="1:245" x14ac:dyDescent="0.2">
      <c r="A522" s="4">
        <v>50</v>
      </c>
      <c r="B522" s="4">
        <v>0</v>
      </c>
      <c r="C522" s="4">
        <v>0</v>
      </c>
      <c r="D522" s="4">
        <v>1</v>
      </c>
      <c r="E522" s="4">
        <v>224</v>
      </c>
      <c r="F522" s="4">
        <f>ROUND(Source!AR495,O522)</f>
        <v>108615.34</v>
      </c>
      <c r="G522" s="4" t="s">
        <v>99</v>
      </c>
      <c r="H522" s="4" t="s">
        <v>100</v>
      </c>
      <c r="I522" s="4"/>
      <c r="J522" s="4"/>
      <c r="K522" s="4">
        <v>224</v>
      </c>
      <c r="L522" s="4">
        <v>26</v>
      </c>
      <c r="M522" s="4">
        <v>3</v>
      </c>
      <c r="N522" s="4" t="s">
        <v>3</v>
      </c>
      <c r="O522" s="4">
        <v>2</v>
      </c>
      <c r="P522" s="4"/>
      <c r="Q522" s="4"/>
      <c r="R522" s="4"/>
      <c r="S522" s="4"/>
      <c r="T522" s="4"/>
      <c r="U522" s="4"/>
      <c r="V522" s="4"/>
      <c r="W522" s="4"/>
    </row>
    <row r="524" spans="1:245" x14ac:dyDescent="0.2">
      <c r="A524" s="1">
        <v>5</v>
      </c>
      <c r="B524" s="1">
        <v>1</v>
      </c>
      <c r="C524" s="1"/>
      <c r="D524" s="1">
        <f>ROW(A574)</f>
        <v>574</v>
      </c>
      <c r="E524" s="1"/>
      <c r="F524" s="1" t="s">
        <v>15</v>
      </c>
      <c r="G524" s="1" t="s">
        <v>730</v>
      </c>
      <c r="H524" s="1" t="s">
        <v>3</v>
      </c>
      <c r="I524" s="1">
        <v>0</v>
      </c>
      <c r="J524" s="1"/>
      <c r="K524" s="1">
        <v>0</v>
      </c>
      <c r="L524" s="1"/>
      <c r="M524" s="1"/>
      <c r="N524" s="1"/>
      <c r="O524" s="1"/>
      <c r="P524" s="1"/>
      <c r="Q524" s="1"/>
      <c r="R524" s="1"/>
      <c r="S524" s="1"/>
      <c r="T524" s="1"/>
      <c r="U524" s="1" t="s">
        <v>3</v>
      </c>
      <c r="V524" s="1">
        <v>0</v>
      </c>
      <c r="W524" s="1"/>
      <c r="X524" s="1"/>
      <c r="Y524" s="1"/>
      <c r="Z524" s="1"/>
      <c r="AA524" s="1"/>
      <c r="AB524" s="1" t="s">
        <v>3</v>
      </c>
      <c r="AC524" s="1" t="s">
        <v>3</v>
      </c>
      <c r="AD524" s="1" t="s">
        <v>3</v>
      </c>
      <c r="AE524" s="1" t="s">
        <v>3</v>
      </c>
      <c r="AF524" s="1" t="s">
        <v>3</v>
      </c>
      <c r="AG524" s="1" t="s">
        <v>3</v>
      </c>
      <c r="AH524" s="1"/>
      <c r="AI524" s="1"/>
      <c r="AJ524" s="1"/>
      <c r="AK524" s="1"/>
      <c r="AL524" s="1"/>
      <c r="AM524" s="1"/>
      <c r="AN524" s="1"/>
      <c r="AO524" s="1"/>
      <c r="AP524" s="1" t="s">
        <v>3</v>
      </c>
      <c r="AQ524" s="1" t="s">
        <v>3</v>
      </c>
      <c r="AR524" s="1" t="s">
        <v>3</v>
      </c>
      <c r="AS524" s="1"/>
      <c r="AT524" s="1"/>
      <c r="AU524" s="1"/>
      <c r="AV524" s="1"/>
      <c r="AW524" s="1"/>
      <c r="AX524" s="1"/>
      <c r="AY524" s="1"/>
      <c r="AZ524" s="1" t="s">
        <v>3</v>
      </c>
      <c r="BA524" s="1"/>
      <c r="BB524" s="1" t="s">
        <v>3</v>
      </c>
      <c r="BC524" s="1" t="s">
        <v>3</v>
      </c>
      <c r="BD524" s="1" t="s">
        <v>11</v>
      </c>
      <c r="BE524" s="1" t="s">
        <v>11</v>
      </c>
      <c r="BF524" s="1" t="s">
        <v>12</v>
      </c>
      <c r="BG524" s="1" t="s">
        <v>3</v>
      </c>
      <c r="BH524" s="1" t="s">
        <v>12</v>
      </c>
      <c r="BI524" s="1" t="s">
        <v>11</v>
      </c>
      <c r="BJ524" s="1" t="s">
        <v>3</v>
      </c>
      <c r="BK524" s="1" t="s">
        <v>3</v>
      </c>
      <c r="BL524" s="1" t="s">
        <v>3</v>
      </c>
      <c r="BM524" s="1" t="s">
        <v>3</v>
      </c>
      <c r="BN524" s="1" t="s">
        <v>11</v>
      </c>
      <c r="BO524" s="1" t="s">
        <v>3</v>
      </c>
      <c r="BP524" s="1" t="s">
        <v>3</v>
      </c>
      <c r="BQ524" s="1"/>
      <c r="BR524" s="1"/>
      <c r="BS524" s="1"/>
      <c r="BT524" s="1"/>
      <c r="BU524" s="1"/>
      <c r="BV524" s="1"/>
      <c r="BW524" s="1"/>
      <c r="BX524" s="1">
        <v>0</v>
      </c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>
        <v>0</v>
      </c>
    </row>
    <row r="526" spans="1:245" x14ac:dyDescent="0.2">
      <c r="A526" s="2">
        <v>52</v>
      </c>
      <c r="B526" s="2">
        <f t="shared" ref="B526:G526" si="585">B574</f>
        <v>1</v>
      </c>
      <c r="C526" s="2">
        <f t="shared" si="585"/>
        <v>5</v>
      </c>
      <c r="D526" s="2">
        <f t="shared" si="585"/>
        <v>524</v>
      </c>
      <c r="E526" s="2">
        <f t="shared" si="585"/>
        <v>0</v>
      </c>
      <c r="F526" s="2" t="str">
        <f t="shared" si="585"/>
        <v>Новый подраздел</v>
      </c>
      <c r="G526" s="2" t="str">
        <f t="shared" si="585"/>
        <v>Отмостка</v>
      </c>
      <c r="H526" s="2"/>
      <c r="I526" s="2"/>
      <c r="J526" s="2"/>
      <c r="K526" s="2"/>
      <c r="L526" s="2"/>
      <c r="M526" s="2"/>
      <c r="N526" s="2"/>
      <c r="O526" s="2">
        <f t="shared" ref="O526:AT526" si="586">O574</f>
        <v>2531466.42</v>
      </c>
      <c r="P526" s="2">
        <f t="shared" si="586"/>
        <v>1993134.16</v>
      </c>
      <c r="Q526" s="2">
        <f t="shared" si="586"/>
        <v>56388.35</v>
      </c>
      <c r="R526" s="2">
        <f t="shared" si="586"/>
        <v>1323.67</v>
      </c>
      <c r="S526" s="2">
        <f t="shared" si="586"/>
        <v>481943.91</v>
      </c>
      <c r="T526" s="2">
        <f t="shared" si="586"/>
        <v>0</v>
      </c>
      <c r="U526" s="2">
        <f t="shared" si="586"/>
        <v>2294.6743280000001</v>
      </c>
      <c r="V526" s="2">
        <f t="shared" si="586"/>
        <v>0</v>
      </c>
      <c r="W526" s="2">
        <f t="shared" si="586"/>
        <v>0</v>
      </c>
      <c r="X526" s="2">
        <f t="shared" si="586"/>
        <v>465174</v>
      </c>
      <c r="Y526" s="2">
        <f t="shared" si="586"/>
        <v>212289.41</v>
      </c>
      <c r="Z526" s="2">
        <f t="shared" si="586"/>
        <v>0</v>
      </c>
      <c r="AA526" s="2">
        <f t="shared" si="586"/>
        <v>0</v>
      </c>
      <c r="AB526" s="2">
        <f t="shared" si="586"/>
        <v>2531466.42</v>
      </c>
      <c r="AC526" s="2">
        <f t="shared" si="586"/>
        <v>1993134.16</v>
      </c>
      <c r="AD526" s="2">
        <f t="shared" si="586"/>
        <v>56388.35</v>
      </c>
      <c r="AE526" s="2">
        <f t="shared" si="586"/>
        <v>1323.67</v>
      </c>
      <c r="AF526" s="2">
        <f t="shared" si="586"/>
        <v>481943.91</v>
      </c>
      <c r="AG526" s="2">
        <f t="shared" si="586"/>
        <v>0</v>
      </c>
      <c r="AH526" s="2">
        <f t="shared" si="586"/>
        <v>2294.6743280000001</v>
      </c>
      <c r="AI526" s="2">
        <f t="shared" si="586"/>
        <v>0</v>
      </c>
      <c r="AJ526" s="2">
        <f t="shared" si="586"/>
        <v>0</v>
      </c>
      <c r="AK526" s="2">
        <f t="shared" si="586"/>
        <v>465174</v>
      </c>
      <c r="AL526" s="2">
        <f t="shared" si="586"/>
        <v>212289.41</v>
      </c>
      <c r="AM526" s="2">
        <f t="shared" si="586"/>
        <v>0</v>
      </c>
      <c r="AN526" s="2">
        <f t="shared" si="586"/>
        <v>0</v>
      </c>
      <c r="AO526" s="2">
        <f t="shared" si="586"/>
        <v>0</v>
      </c>
      <c r="AP526" s="2">
        <f t="shared" si="586"/>
        <v>0</v>
      </c>
      <c r="AQ526" s="2">
        <f t="shared" si="586"/>
        <v>0</v>
      </c>
      <c r="AR526" s="2">
        <f t="shared" si="586"/>
        <v>3211140.37</v>
      </c>
      <c r="AS526" s="2">
        <f t="shared" si="586"/>
        <v>3208801.97</v>
      </c>
      <c r="AT526" s="2">
        <f t="shared" si="586"/>
        <v>0</v>
      </c>
      <c r="AU526" s="2">
        <f t="shared" ref="AU526:BZ526" si="587">AU574</f>
        <v>2338.4</v>
      </c>
      <c r="AV526" s="2">
        <f t="shared" si="587"/>
        <v>1993134.16</v>
      </c>
      <c r="AW526" s="2">
        <f t="shared" si="587"/>
        <v>1993134.16</v>
      </c>
      <c r="AX526" s="2">
        <f t="shared" si="587"/>
        <v>0</v>
      </c>
      <c r="AY526" s="2">
        <f t="shared" si="587"/>
        <v>1993134.16</v>
      </c>
      <c r="AZ526" s="2">
        <f t="shared" si="587"/>
        <v>0</v>
      </c>
      <c r="BA526" s="2">
        <f t="shared" si="587"/>
        <v>0</v>
      </c>
      <c r="BB526" s="2">
        <f t="shared" si="587"/>
        <v>0</v>
      </c>
      <c r="BC526" s="2">
        <f t="shared" si="587"/>
        <v>0</v>
      </c>
      <c r="BD526" s="2">
        <f t="shared" si="587"/>
        <v>0</v>
      </c>
      <c r="BE526" s="2">
        <f t="shared" si="587"/>
        <v>0</v>
      </c>
      <c r="BF526" s="2">
        <f t="shared" si="587"/>
        <v>0</v>
      </c>
      <c r="BG526" s="2">
        <f t="shared" si="587"/>
        <v>0</v>
      </c>
      <c r="BH526" s="2">
        <f t="shared" si="587"/>
        <v>0</v>
      </c>
      <c r="BI526" s="2">
        <f t="shared" si="587"/>
        <v>0</v>
      </c>
      <c r="BJ526" s="2">
        <f t="shared" si="587"/>
        <v>0</v>
      </c>
      <c r="BK526" s="2">
        <f t="shared" si="587"/>
        <v>0</v>
      </c>
      <c r="BL526" s="2">
        <f t="shared" si="587"/>
        <v>0</v>
      </c>
      <c r="BM526" s="2">
        <f t="shared" si="587"/>
        <v>0</v>
      </c>
      <c r="BN526" s="2">
        <f t="shared" si="587"/>
        <v>0</v>
      </c>
      <c r="BO526" s="2">
        <f t="shared" si="587"/>
        <v>0</v>
      </c>
      <c r="BP526" s="2">
        <f t="shared" si="587"/>
        <v>0</v>
      </c>
      <c r="BQ526" s="2">
        <f t="shared" si="587"/>
        <v>0</v>
      </c>
      <c r="BR526" s="2">
        <f t="shared" si="587"/>
        <v>0</v>
      </c>
      <c r="BS526" s="2">
        <f t="shared" si="587"/>
        <v>0</v>
      </c>
      <c r="BT526" s="2">
        <f t="shared" si="587"/>
        <v>0</v>
      </c>
      <c r="BU526" s="2">
        <f t="shared" si="587"/>
        <v>0</v>
      </c>
      <c r="BV526" s="2">
        <f t="shared" si="587"/>
        <v>0</v>
      </c>
      <c r="BW526" s="2">
        <f t="shared" si="587"/>
        <v>0</v>
      </c>
      <c r="BX526" s="2">
        <f t="shared" si="587"/>
        <v>0</v>
      </c>
      <c r="BY526" s="2">
        <f t="shared" si="587"/>
        <v>0</v>
      </c>
      <c r="BZ526" s="2">
        <f t="shared" si="587"/>
        <v>0</v>
      </c>
      <c r="CA526" s="2">
        <f t="shared" ref="CA526:DF526" si="588">CA574</f>
        <v>3211140.37</v>
      </c>
      <c r="CB526" s="2">
        <f t="shared" si="588"/>
        <v>3208801.97</v>
      </c>
      <c r="CC526" s="2">
        <f t="shared" si="588"/>
        <v>0</v>
      </c>
      <c r="CD526" s="2">
        <f t="shared" si="588"/>
        <v>2338.4</v>
      </c>
      <c r="CE526" s="2">
        <f t="shared" si="588"/>
        <v>1993134.16</v>
      </c>
      <c r="CF526" s="2">
        <f t="shared" si="588"/>
        <v>1993134.16</v>
      </c>
      <c r="CG526" s="2">
        <f t="shared" si="588"/>
        <v>0</v>
      </c>
      <c r="CH526" s="2">
        <f t="shared" si="588"/>
        <v>1993134.16</v>
      </c>
      <c r="CI526" s="2">
        <f t="shared" si="588"/>
        <v>0</v>
      </c>
      <c r="CJ526" s="2">
        <f t="shared" si="588"/>
        <v>0</v>
      </c>
      <c r="CK526" s="2">
        <f t="shared" si="588"/>
        <v>0</v>
      </c>
      <c r="CL526" s="2">
        <f t="shared" si="588"/>
        <v>0</v>
      </c>
      <c r="CM526" s="2">
        <f t="shared" si="588"/>
        <v>0</v>
      </c>
      <c r="CN526" s="2">
        <f t="shared" si="588"/>
        <v>0</v>
      </c>
      <c r="CO526" s="2">
        <f t="shared" si="588"/>
        <v>0</v>
      </c>
      <c r="CP526" s="2">
        <f t="shared" si="588"/>
        <v>0</v>
      </c>
      <c r="CQ526" s="2">
        <f t="shared" si="588"/>
        <v>0</v>
      </c>
      <c r="CR526" s="2">
        <f t="shared" si="588"/>
        <v>0</v>
      </c>
      <c r="CS526" s="2">
        <f t="shared" si="588"/>
        <v>0</v>
      </c>
      <c r="CT526" s="2">
        <f t="shared" si="588"/>
        <v>0</v>
      </c>
      <c r="CU526" s="2">
        <f t="shared" si="588"/>
        <v>0</v>
      </c>
      <c r="CV526" s="2">
        <f t="shared" si="588"/>
        <v>0</v>
      </c>
      <c r="CW526" s="2">
        <f t="shared" si="588"/>
        <v>0</v>
      </c>
      <c r="CX526" s="2">
        <f t="shared" si="588"/>
        <v>0</v>
      </c>
      <c r="CY526" s="2">
        <f t="shared" si="588"/>
        <v>0</v>
      </c>
      <c r="CZ526" s="2">
        <f t="shared" si="588"/>
        <v>0</v>
      </c>
      <c r="DA526" s="2">
        <f t="shared" si="588"/>
        <v>0</v>
      </c>
      <c r="DB526" s="2">
        <f t="shared" si="588"/>
        <v>0</v>
      </c>
      <c r="DC526" s="2">
        <f t="shared" si="588"/>
        <v>0</v>
      </c>
      <c r="DD526" s="2">
        <f t="shared" si="588"/>
        <v>0</v>
      </c>
      <c r="DE526" s="2">
        <f t="shared" si="588"/>
        <v>0</v>
      </c>
      <c r="DF526" s="2">
        <f t="shared" si="588"/>
        <v>0</v>
      </c>
      <c r="DG526" s="3">
        <f t="shared" ref="DG526:EL526" si="589">DG574</f>
        <v>0</v>
      </c>
      <c r="DH526" s="3">
        <f t="shared" si="589"/>
        <v>0</v>
      </c>
      <c r="DI526" s="3">
        <f t="shared" si="589"/>
        <v>0</v>
      </c>
      <c r="DJ526" s="3">
        <f t="shared" si="589"/>
        <v>0</v>
      </c>
      <c r="DK526" s="3">
        <f t="shared" si="589"/>
        <v>0</v>
      </c>
      <c r="DL526" s="3">
        <f t="shared" si="589"/>
        <v>0</v>
      </c>
      <c r="DM526" s="3">
        <f t="shared" si="589"/>
        <v>0</v>
      </c>
      <c r="DN526" s="3">
        <f t="shared" si="589"/>
        <v>0</v>
      </c>
      <c r="DO526" s="3">
        <f t="shared" si="589"/>
        <v>0</v>
      </c>
      <c r="DP526" s="3">
        <f t="shared" si="589"/>
        <v>0</v>
      </c>
      <c r="DQ526" s="3">
        <f t="shared" si="589"/>
        <v>0</v>
      </c>
      <c r="DR526" s="3">
        <f t="shared" si="589"/>
        <v>0</v>
      </c>
      <c r="DS526" s="3">
        <f t="shared" si="589"/>
        <v>0</v>
      </c>
      <c r="DT526" s="3">
        <f t="shared" si="589"/>
        <v>0</v>
      </c>
      <c r="DU526" s="3">
        <f t="shared" si="589"/>
        <v>0</v>
      </c>
      <c r="DV526" s="3">
        <f t="shared" si="589"/>
        <v>0</v>
      </c>
      <c r="DW526" s="3">
        <f t="shared" si="589"/>
        <v>0</v>
      </c>
      <c r="DX526" s="3">
        <f t="shared" si="589"/>
        <v>0</v>
      </c>
      <c r="DY526" s="3">
        <f t="shared" si="589"/>
        <v>0</v>
      </c>
      <c r="DZ526" s="3">
        <f t="shared" si="589"/>
        <v>0</v>
      </c>
      <c r="EA526" s="3">
        <f t="shared" si="589"/>
        <v>0</v>
      </c>
      <c r="EB526" s="3">
        <f t="shared" si="589"/>
        <v>0</v>
      </c>
      <c r="EC526" s="3">
        <f t="shared" si="589"/>
        <v>0</v>
      </c>
      <c r="ED526" s="3">
        <f t="shared" si="589"/>
        <v>0</v>
      </c>
      <c r="EE526" s="3">
        <f t="shared" si="589"/>
        <v>0</v>
      </c>
      <c r="EF526" s="3">
        <f t="shared" si="589"/>
        <v>0</v>
      </c>
      <c r="EG526" s="3">
        <f t="shared" si="589"/>
        <v>0</v>
      </c>
      <c r="EH526" s="3">
        <f t="shared" si="589"/>
        <v>0</v>
      </c>
      <c r="EI526" s="3">
        <f t="shared" si="589"/>
        <v>0</v>
      </c>
      <c r="EJ526" s="3">
        <f t="shared" si="589"/>
        <v>0</v>
      </c>
      <c r="EK526" s="3">
        <f t="shared" si="589"/>
        <v>0</v>
      </c>
      <c r="EL526" s="3">
        <f t="shared" si="589"/>
        <v>0</v>
      </c>
      <c r="EM526" s="3">
        <f t="shared" ref="EM526:FR526" si="590">EM574</f>
        <v>0</v>
      </c>
      <c r="EN526" s="3">
        <f t="shared" si="590"/>
        <v>0</v>
      </c>
      <c r="EO526" s="3">
        <f t="shared" si="590"/>
        <v>0</v>
      </c>
      <c r="EP526" s="3">
        <f t="shared" si="590"/>
        <v>0</v>
      </c>
      <c r="EQ526" s="3">
        <f t="shared" si="590"/>
        <v>0</v>
      </c>
      <c r="ER526" s="3">
        <f t="shared" si="590"/>
        <v>0</v>
      </c>
      <c r="ES526" s="3">
        <f t="shared" si="590"/>
        <v>0</v>
      </c>
      <c r="ET526" s="3">
        <f t="shared" si="590"/>
        <v>0</v>
      </c>
      <c r="EU526" s="3">
        <f t="shared" si="590"/>
        <v>0</v>
      </c>
      <c r="EV526" s="3">
        <f t="shared" si="590"/>
        <v>0</v>
      </c>
      <c r="EW526" s="3">
        <f t="shared" si="590"/>
        <v>0</v>
      </c>
      <c r="EX526" s="3">
        <f t="shared" si="590"/>
        <v>0</v>
      </c>
      <c r="EY526" s="3">
        <f t="shared" si="590"/>
        <v>0</v>
      </c>
      <c r="EZ526" s="3">
        <f t="shared" si="590"/>
        <v>0</v>
      </c>
      <c r="FA526" s="3">
        <f t="shared" si="590"/>
        <v>0</v>
      </c>
      <c r="FB526" s="3">
        <f t="shared" si="590"/>
        <v>0</v>
      </c>
      <c r="FC526" s="3">
        <f t="shared" si="590"/>
        <v>0</v>
      </c>
      <c r="FD526" s="3">
        <f t="shared" si="590"/>
        <v>0</v>
      </c>
      <c r="FE526" s="3">
        <f t="shared" si="590"/>
        <v>0</v>
      </c>
      <c r="FF526" s="3">
        <f t="shared" si="590"/>
        <v>0</v>
      </c>
      <c r="FG526" s="3">
        <f t="shared" si="590"/>
        <v>0</v>
      </c>
      <c r="FH526" s="3">
        <f t="shared" si="590"/>
        <v>0</v>
      </c>
      <c r="FI526" s="3">
        <f t="shared" si="590"/>
        <v>0</v>
      </c>
      <c r="FJ526" s="3">
        <f t="shared" si="590"/>
        <v>0</v>
      </c>
      <c r="FK526" s="3">
        <f t="shared" si="590"/>
        <v>0</v>
      </c>
      <c r="FL526" s="3">
        <f t="shared" si="590"/>
        <v>0</v>
      </c>
      <c r="FM526" s="3">
        <f t="shared" si="590"/>
        <v>0</v>
      </c>
      <c r="FN526" s="3">
        <f t="shared" si="590"/>
        <v>0</v>
      </c>
      <c r="FO526" s="3">
        <f t="shared" si="590"/>
        <v>0</v>
      </c>
      <c r="FP526" s="3">
        <f t="shared" si="590"/>
        <v>0</v>
      </c>
      <c r="FQ526" s="3">
        <f t="shared" si="590"/>
        <v>0</v>
      </c>
      <c r="FR526" s="3">
        <f t="shared" si="590"/>
        <v>0</v>
      </c>
      <c r="FS526" s="3">
        <f t="shared" ref="FS526:GX526" si="591">FS574</f>
        <v>0</v>
      </c>
      <c r="FT526" s="3">
        <f t="shared" si="591"/>
        <v>0</v>
      </c>
      <c r="FU526" s="3">
        <f t="shared" si="591"/>
        <v>0</v>
      </c>
      <c r="FV526" s="3">
        <f t="shared" si="591"/>
        <v>0</v>
      </c>
      <c r="FW526" s="3">
        <f t="shared" si="591"/>
        <v>0</v>
      </c>
      <c r="FX526" s="3">
        <f t="shared" si="591"/>
        <v>0</v>
      </c>
      <c r="FY526" s="3">
        <f t="shared" si="591"/>
        <v>0</v>
      </c>
      <c r="FZ526" s="3">
        <f t="shared" si="591"/>
        <v>0</v>
      </c>
      <c r="GA526" s="3">
        <f t="shared" si="591"/>
        <v>0</v>
      </c>
      <c r="GB526" s="3">
        <f t="shared" si="591"/>
        <v>0</v>
      </c>
      <c r="GC526" s="3">
        <f t="shared" si="591"/>
        <v>0</v>
      </c>
      <c r="GD526" s="3">
        <f t="shared" si="591"/>
        <v>0</v>
      </c>
      <c r="GE526" s="3">
        <f t="shared" si="591"/>
        <v>0</v>
      </c>
      <c r="GF526" s="3">
        <f t="shared" si="591"/>
        <v>0</v>
      </c>
      <c r="GG526" s="3">
        <f t="shared" si="591"/>
        <v>0</v>
      </c>
      <c r="GH526" s="3">
        <f t="shared" si="591"/>
        <v>0</v>
      </c>
      <c r="GI526" s="3">
        <f t="shared" si="591"/>
        <v>0</v>
      </c>
      <c r="GJ526" s="3">
        <f t="shared" si="591"/>
        <v>0</v>
      </c>
      <c r="GK526" s="3">
        <f t="shared" si="591"/>
        <v>0</v>
      </c>
      <c r="GL526" s="3">
        <f t="shared" si="591"/>
        <v>0</v>
      </c>
      <c r="GM526" s="3">
        <f t="shared" si="591"/>
        <v>0</v>
      </c>
      <c r="GN526" s="3">
        <f t="shared" si="591"/>
        <v>0</v>
      </c>
      <c r="GO526" s="3">
        <f t="shared" si="591"/>
        <v>0</v>
      </c>
      <c r="GP526" s="3">
        <f t="shared" si="591"/>
        <v>0</v>
      </c>
      <c r="GQ526" s="3">
        <f t="shared" si="591"/>
        <v>0</v>
      </c>
      <c r="GR526" s="3">
        <f t="shared" si="591"/>
        <v>0</v>
      </c>
      <c r="GS526" s="3">
        <f t="shared" si="591"/>
        <v>0</v>
      </c>
      <c r="GT526" s="3">
        <f t="shared" si="591"/>
        <v>0</v>
      </c>
      <c r="GU526" s="3">
        <f t="shared" si="591"/>
        <v>0</v>
      </c>
      <c r="GV526" s="3">
        <f t="shared" si="591"/>
        <v>0</v>
      </c>
      <c r="GW526" s="3">
        <f t="shared" si="591"/>
        <v>0</v>
      </c>
      <c r="GX526" s="3">
        <f t="shared" si="591"/>
        <v>0</v>
      </c>
    </row>
    <row r="528" spans="1:245" x14ac:dyDescent="0.2">
      <c r="A528">
        <v>19</v>
      </c>
      <c r="B528">
        <v>1</v>
      </c>
      <c r="F528" t="s">
        <v>3</v>
      </c>
      <c r="G528" t="s">
        <v>860</v>
      </c>
      <c r="H528" t="s">
        <v>3</v>
      </c>
      <c r="AA528">
        <v>1</v>
      </c>
      <c r="IK528">
        <v>0</v>
      </c>
    </row>
    <row r="529" spans="1:245" x14ac:dyDescent="0.2">
      <c r="A529">
        <v>17</v>
      </c>
      <c r="B529">
        <v>1</v>
      </c>
      <c r="E529" t="s">
        <v>861</v>
      </c>
      <c r="F529" t="s">
        <v>862</v>
      </c>
      <c r="G529" t="s">
        <v>863</v>
      </c>
      <c r="H529" t="s">
        <v>864</v>
      </c>
      <c r="I529">
        <v>0.25600000000000001</v>
      </c>
      <c r="J529">
        <v>0</v>
      </c>
      <c r="O529">
        <f t="shared" ref="O529:O563" si="592">ROUND(CP529,2)</f>
        <v>14226.08</v>
      </c>
      <c r="P529">
        <f t="shared" ref="P529:P563" si="593">ROUND(CQ529*I529,2)</f>
        <v>0</v>
      </c>
      <c r="Q529">
        <f t="shared" ref="Q529:Q563" si="594">ROUND(CR529*I529,2)</f>
        <v>6210.34</v>
      </c>
      <c r="R529">
        <f t="shared" ref="R529:R563" si="595">ROUND(CS529*I529,2)</f>
        <v>188.22</v>
      </c>
      <c r="S529">
        <f t="shared" ref="S529:S563" si="596">ROUND(CT529*I529,2)</f>
        <v>8015.74</v>
      </c>
      <c r="T529">
        <f t="shared" ref="T529:T563" si="597">ROUND(CU529*I529,2)</f>
        <v>0</v>
      </c>
      <c r="U529">
        <f t="shared" ref="U529:U563" si="598">CV529*I529</f>
        <v>39.68</v>
      </c>
      <c r="V529">
        <f t="shared" ref="V529:V563" si="599">CW529*I529</f>
        <v>0</v>
      </c>
      <c r="W529">
        <f t="shared" ref="W529:W563" si="600">ROUND(CX529*I529,2)</f>
        <v>0</v>
      </c>
      <c r="X529">
        <f t="shared" ref="X529:X563" si="601">ROUND(CY529,2)</f>
        <v>5771.33</v>
      </c>
      <c r="Y529">
        <f t="shared" ref="Y529:Y563" si="602">ROUND(CZ529,2)</f>
        <v>3526.93</v>
      </c>
      <c r="AA529">
        <v>42145827</v>
      </c>
      <c r="AB529">
        <f t="shared" ref="AB529:AB563" si="603">ROUND((AC529+AD529+AF529),6)</f>
        <v>4401.5</v>
      </c>
      <c r="AC529">
        <f t="shared" ref="AC529:AF533" si="604">ROUND((ES529),6)</f>
        <v>0</v>
      </c>
      <c r="AD529">
        <f t="shared" si="604"/>
        <v>2713.55</v>
      </c>
      <c r="AE529">
        <f t="shared" si="604"/>
        <v>735.23</v>
      </c>
      <c r="AF529">
        <f t="shared" si="604"/>
        <v>1687.95</v>
      </c>
      <c r="AG529">
        <f t="shared" ref="AG529:AG563" si="605">ROUND((AP529),6)</f>
        <v>0</v>
      </c>
      <c r="AH529">
        <f t="shared" ref="AH529:AI533" si="606">(EW529)</f>
        <v>155</v>
      </c>
      <c r="AI529">
        <f t="shared" si="606"/>
        <v>0</v>
      </c>
      <c r="AJ529">
        <f t="shared" ref="AJ529:AJ563" si="607">ROUND((AS529),6)</f>
        <v>0</v>
      </c>
      <c r="AK529">
        <v>4401.5</v>
      </c>
      <c r="AL529">
        <v>0</v>
      </c>
      <c r="AM529">
        <v>2713.55</v>
      </c>
      <c r="AN529">
        <v>735.23</v>
      </c>
      <c r="AO529">
        <v>1687.95</v>
      </c>
      <c r="AP529">
        <v>0</v>
      </c>
      <c r="AQ529">
        <v>155</v>
      </c>
      <c r="AR529">
        <v>0</v>
      </c>
      <c r="AS529">
        <v>0</v>
      </c>
      <c r="AT529">
        <v>72</v>
      </c>
      <c r="AU529">
        <v>44</v>
      </c>
      <c r="AV529">
        <v>1</v>
      </c>
      <c r="AW529">
        <v>1</v>
      </c>
      <c r="AZ529">
        <v>1</v>
      </c>
      <c r="BA529">
        <v>18.55</v>
      </c>
      <c r="BB529">
        <v>8.94</v>
      </c>
      <c r="BC529">
        <v>1</v>
      </c>
      <c r="BD529" t="s">
        <v>3</v>
      </c>
      <c r="BE529" t="s">
        <v>3</v>
      </c>
      <c r="BF529" t="s">
        <v>3</v>
      </c>
      <c r="BG529" t="s">
        <v>3</v>
      </c>
      <c r="BH529">
        <v>0</v>
      </c>
      <c r="BI529">
        <v>1</v>
      </c>
      <c r="BJ529" t="s">
        <v>865</v>
      </c>
      <c r="BM529">
        <v>674</v>
      </c>
      <c r="BN529">
        <v>7156650</v>
      </c>
      <c r="BO529" t="s">
        <v>862</v>
      </c>
      <c r="BP529">
        <v>1</v>
      </c>
      <c r="BQ529">
        <v>60</v>
      </c>
      <c r="BR529">
        <v>0</v>
      </c>
      <c r="BS529">
        <v>1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3</v>
      </c>
      <c r="BZ529">
        <v>72</v>
      </c>
      <c r="CA529">
        <v>44</v>
      </c>
      <c r="CF529">
        <v>0</v>
      </c>
      <c r="CG529">
        <v>0</v>
      </c>
      <c r="CM529">
        <v>0</v>
      </c>
      <c r="CN529" t="s">
        <v>3</v>
      </c>
      <c r="CO529">
        <v>0</v>
      </c>
      <c r="CP529">
        <f t="shared" ref="CP529:CP563" si="608">(P529+Q529+S529)</f>
        <v>14226.08</v>
      </c>
      <c r="CQ529">
        <f t="shared" ref="CQ529:CQ563" si="609">(AC529*BC529*AW529)</f>
        <v>0</v>
      </c>
      <c r="CR529">
        <f t="shared" ref="CR529:CR563" si="610">(AD529*BB529*AV529)</f>
        <v>24259.136999999999</v>
      </c>
      <c r="CS529">
        <f t="shared" ref="CS529:CS563" si="611">(AE529*BS529*AV529)</f>
        <v>735.23</v>
      </c>
      <c r="CT529">
        <f t="shared" ref="CT529:CT563" si="612">(AF529*BA529*AV529)</f>
        <v>31311.472500000003</v>
      </c>
      <c r="CU529">
        <f t="shared" ref="CU529:CU563" si="613">AG529</f>
        <v>0</v>
      </c>
      <c r="CV529">
        <f t="shared" ref="CV529:CV563" si="614">(AH529*AV529)</f>
        <v>155</v>
      </c>
      <c r="CW529">
        <f t="shared" ref="CW529:CW563" si="615">AI529</f>
        <v>0</v>
      </c>
      <c r="CX529">
        <f t="shared" ref="CX529:CX563" si="616">AJ529</f>
        <v>0</v>
      </c>
      <c r="CY529">
        <f t="shared" ref="CY529:CY563" si="617">S529*(BZ529/100)</f>
        <v>5771.3327999999992</v>
      </c>
      <c r="CZ529">
        <f t="shared" ref="CZ529:CZ563" si="618">S529*(CA529/100)</f>
        <v>3526.9256</v>
      </c>
      <c r="DC529" t="s">
        <v>3</v>
      </c>
      <c r="DD529" t="s">
        <v>3</v>
      </c>
      <c r="DE529" t="s">
        <v>3</v>
      </c>
      <c r="DF529" t="s">
        <v>3</v>
      </c>
      <c r="DG529" t="s">
        <v>3</v>
      </c>
      <c r="DH529" t="s">
        <v>3</v>
      </c>
      <c r="DI529" t="s">
        <v>3</v>
      </c>
      <c r="DJ529" t="s">
        <v>3</v>
      </c>
      <c r="DK529" t="s">
        <v>3</v>
      </c>
      <c r="DL529" t="s">
        <v>3</v>
      </c>
      <c r="DM529" t="s">
        <v>3</v>
      </c>
      <c r="DN529">
        <v>80</v>
      </c>
      <c r="DO529">
        <v>55</v>
      </c>
      <c r="DP529">
        <v>1.0469999999999999</v>
      </c>
      <c r="DQ529">
        <v>1</v>
      </c>
      <c r="DU529">
        <v>1007</v>
      </c>
      <c r="DV529" t="s">
        <v>864</v>
      </c>
      <c r="DW529" t="s">
        <v>864</v>
      </c>
      <c r="DX529">
        <v>100</v>
      </c>
      <c r="EE529">
        <v>21988026</v>
      </c>
      <c r="EF529">
        <v>60</v>
      </c>
      <c r="EG529" t="s">
        <v>184</v>
      </c>
      <c r="EH529">
        <v>0</v>
      </c>
      <c r="EI529" t="s">
        <v>3</v>
      </c>
      <c r="EJ529">
        <v>1</v>
      </c>
      <c r="EK529">
        <v>674</v>
      </c>
      <c r="EL529" t="s">
        <v>866</v>
      </c>
      <c r="EM529" t="s">
        <v>867</v>
      </c>
      <c r="EO529" t="s">
        <v>3</v>
      </c>
      <c r="EQ529">
        <v>131072</v>
      </c>
      <c r="ER529">
        <v>4401.5</v>
      </c>
      <c r="ES529">
        <v>0</v>
      </c>
      <c r="ET529">
        <v>2713.55</v>
      </c>
      <c r="EU529">
        <v>735.23</v>
      </c>
      <c r="EV529">
        <v>1687.95</v>
      </c>
      <c r="EW529">
        <v>155</v>
      </c>
      <c r="EX529">
        <v>0</v>
      </c>
      <c r="EY529">
        <v>0</v>
      </c>
      <c r="FQ529">
        <v>0</v>
      </c>
      <c r="FR529">
        <f t="shared" ref="FR529:FR563" si="619">ROUND(IF(AND(BH529=3,BI529=3),P529,0),2)</f>
        <v>0</v>
      </c>
      <c r="FS529">
        <v>0</v>
      </c>
      <c r="FX529">
        <v>80</v>
      </c>
      <c r="FY529">
        <v>55</v>
      </c>
      <c r="GA529" t="s">
        <v>3</v>
      </c>
      <c r="GD529">
        <v>0</v>
      </c>
      <c r="GF529">
        <v>462798223</v>
      </c>
      <c r="GG529">
        <v>2</v>
      </c>
      <c r="GH529">
        <v>1</v>
      </c>
      <c r="GI529">
        <v>2</v>
      </c>
      <c r="GJ529">
        <v>0</v>
      </c>
      <c r="GK529">
        <f>ROUND(R529*(R12)/100,2)</f>
        <v>314.33</v>
      </c>
      <c r="GL529">
        <f t="shared" ref="GL529:GL563" si="620">ROUND(IF(AND(BH529=3,BI529=3,FS529&lt;&gt;0),P529,0),2)</f>
        <v>0</v>
      </c>
      <c r="GM529">
        <f t="shared" ref="GM529:GM563" si="621">ROUND(O529+X529+Y529+GK529,2)+GX529</f>
        <v>23838.67</v>
      </c>
      <c r="GN529">
        <f t="shared" ref="GN529:GN563" si="622">IF(OR(BI529=0,BI529=1),ROUND(O529+X529+Y529+GK529,2),0)</f>
        <v>23838.67</v>
      </c>
      <c r="GO529">
        <f t="shared" ref="GO529:GO563" si="623">IF(BI529=2,ROUND(O529+X529+Y529+GK529,2),0)</f>
        <v>0</v>
      </c>
      <c r="GP529">
        <f t="shared" ref="GP529:GP563" si="624">IF(BI529=4,ROUND(O529+X529+Y529+GK529,2)+GX529,0)</f>
        <v>0</v>
      </c>
      <c r="GR529">
        <v>0</v>
      </c>
      <c r="GS529">
        <v>0</v>
      </c>
      <c r="GT529">
        <v>0</v>
      </c>
      <c r="GU529" t="s">
        <v>3</v>
      </c>
      <c r="GV529">
        <f t="shared" ref="GV529:GV563" si="625">ROUND(GT529,6)</f>
        <v>0</v>
      </c>
      <c r="GW529">
        <v>1</v>
      </c>
      <c r="GX529">
        <f t="shared" ref="GX529:GX563" si="626">ROUND(GV529*GW529*I529,2)</f>
        <v>0</v>
      </c>
      <c r="HA529">
        <v>0</v>
      </c>
      <c r="HB529">
        <v>0</v>
      </c>
      <c r="IK529">
        <v>0</v>
      </c>
    </row>
    <row r="530" spans="1:245" x14ac:dyDescent="0.2">
      <c r="A530">
        <v>17</v>
      </c>
      <c r="B530">
        <v>1</v>
      </c>
      <c r="E530" t="s">
        <v>868</v>
      </c>
      <c r="F530" t="s">
        <v>869</v>
      </c>
      <c r="G530" t="s">
        <v>870</v>
      </c>
      <c r="H530" t="s">
        <v>871</v>
      </c>
      <c r="I530">
        <v>0.32</v>
      </c>
      <c r="J530">
        <v>0</v>
      </c>
      <c r="O530">
        <f t="shared" si="592"/>
        <v>15344.38</v>
      </c>
      <c r="P530">
        <f t="shared" si="593"/>
        <v>0</v>
      </c>
      <c r="Q530">
        <f t="shared" si="594"/>
        <v>0</v>
      </c>
      <c r="R530">
        <f t="shared" si="595"/>
        <v>0</v>
      </c>
      <c r="S530">
        <f t="shared" si="596"/>
        <v>15344.38</v>
      </c>
      <c r="T530">
        <f t="shared" si="597"/>
        <v>0</v>
      </c>
      <c r="U530">
        <f t="shared" si="598"/>
        <v>71.248000000000005</v>
      </c>
      <c r="V530">
        <f t="shared" si="599"/>
        <v>0</v>
      </c>
      <c r="W530">
        <f t="shared" si="600"/>
        <v>0</v>
      </c>
      <c r="X530">
        <f t="shared" si="601"/>
        <v>11815.17</v>
      </c>
      <c r="Y530">
        <f t="shared" si="602"/>
        <v>6751.53</v>
      </c>
      <c r="AA530">
        <v>42145827</v>
      </c>
      <c r="AB530">
        <f t="shared" si="603"/>
        <v>2584.9699999999998</v>
      </c>
      <c r="AC530">
        <f t="shared" si="604"/>
        <v>0</v>
      </c>
      <c r="AD530">
        <f t="shared" si="604"/>
        <v>0</v>
      </c>
      <c r="AE530">
        <f t="shared" si="604"/>
        <v>0</v>
      </c>
      <c r="AF530">
        <f t="shared" si="604"/>
        <v>2584.9699999999998</v>
      </c>
      <c r="AG530">
        <f t="shared" si="605"/>
        <v>0</v>
      </c>
      <c r="AH530">
        <f t="shared" si="606"/>
        <v>222.65</v>
      </c>
      <c r="AI530">
        <f t="shared" si="606"/>
        <v>0</v>
      </c>
      <c r="AJ530">
        <f t="shared" si="607"/>
        <v>0</v>
      </c>
      <c r="AK530">
        <v>2584.9699999999998</v>
      </c>
      <c r="AL530">
        <v>0</v>
      </c>
      <c r="AM530">
        <v>0</v>
      </c>
      <c r="AN530">
        <v>0</v>
      </c>
      <c r="AO530">
        <v>2584.9699999999998</v>
      </c>
      <c r="AP530">
        <v>0</v>
      </c>
      <c r="AQ530">
        <v>222.65</v>
      </c>
      <c r="AR530">
        <v>0</v>
      </c>
      <c r="AS530">
        <v>0</v>
      </c>
      <c r="AT530">
        <v>77</v>
      </c>
      <c r="AU530">
        <v>44</v>
      </c>
      <c r="AV530">
        <v>1</v>
      </c>
      <c r="AW530">
        <v>1</v>
      </c>
      <c r="AZ530">
        <v>1</v>
      </c>
      <c r="BA530">
        <v>18.55</v>
      </c>
      <c r="BB530">
        <v>1</v>
      </c>
      <c r="BC530">
        <v>1</v>
      </c>
      <c r="BD530" t="s">
        <v>3</v>
      </c>
      <c r="BE530" t="s">
        <v>3</v>
      </c>
      <c r="BF530" t="s">
        <v>3</v>
      </c>
      <c r="BG530" t="s">
        <v>3</v>
      </c>
      <c r="BH530">
        <v>0</v>
      </c>
      <c r="BI530">
        <v>1</v>
      </c>
      <c r="BJ530" t="s">
        <v>872</v>
      </c>
      <c r="BM530">
        <v>16</v>
      </c>
      <c r="BN530">
        <v>7156650</v>
      </c>
      <c r="BO530" t="s">
        <v>869</v>
      </c>
      <c r="BP530">
        <v>1</v>
      </c>
      <c r="BQ530">
        <v>30</v>
      </c>
      <c r="BR530">
        <v>0</v>
      </c>
      <c r="BS530">
        <v>1</v>
      </c>
      <c r="BT530">
        <v>1</v>
      </c>
      <c r="BU530">
        <v>1</v>
      </c>
      <c r="BV530">
        <v>1</v>
      </c>
      <c r="BW530">
        <v>1</v>
      </c>
      <c r="BX530">
        <v>1</v>
      </c>
      <c r="BY530" t="s">
        <v>3</v>
      </c>
      <c r="BZ530">
        <v>77</v>
      </c>
      <c r="CA530">
        <v>44</v>
      </c>
      <c r="CF530">
        <v>0</v>
      </c>
      <c r="CG530">
        <v>0</v>
      </c>
      <c r="CM530">
        <v>0</v>
      </c>
      <c r="CN530" t="s">
        <v>3</v>
      </c>
      <c r="CO530">
        <v>0</v>
      </c>
      <c r="CP530">
        <f t="shared" si="608"/>
        <v>15344.38</v>
      </c>
      <c r="CQ530">
        <f t="shared" si="609"/>
        <v>0</v>
      </c>
      <c r="CR530">
        <f t="shared" si="610"/>
        <v>0</v>
      </c>
      <c r="CS530">
        <f t="shared" si="611"/>
        <v>0</v>
      </c>
      <c r="CT530">
        <f t="shared" si="612"/>
        <v>47951.193500000001</v>
      </c>
      <c r="CU530">
        <f t="shared" si="613"/>
        <v>0</v>
      </c>
      <c r="CV530">
        <f t="shared" si="614"/>
        <v>222.65</v>
      </c>
      <c r="CW530">
        <f t="shared" si="615"/>
        <v>0</v>
      </c>
      <c r="CX530">
        <f t="shared" si="616"/>
        <v>0</v>
      </c>
      <c r="CY530">
        <f t="shared" si="617"/>
        <v>11815.1726</v>
      </c>
      <c r="CZ530">
        <f t="shared" si="618"/>
        <v>6751.5271999999995</v>
      </c>
      <c r="DC530" t="s">
        <v>3</v>
      </c>
      <c r="DD530" t="s">
        <v>3</v>
      </c>
      <c r="DE530" t="s">
        <v>3</v>
      </c>
      <c r="DF530" t="s">
        <v>3</v>
      </c>
      <c r="DG530" t="s">
        <v>3</v>
      </c>
      <c r="DH530" t="s">
        <v>3</v>
      </c>
      <c r="DI530" t="s">
        <v>3</v>
      </c>
      <c r="DJ530" t="s">
        <v>3</v>
      </c>
      <c r="DK530" t="s">
        <v>3</v>
      </c>
      <c r="DL530" t="s">
        <v>3</v>
      </c>
      <c r="DM530" t="s">
        <v>3</v>
      </c>
      <c r="DN530">
        <v>91</v>
      </c>
      <c r="DO530">
        <v>67</v>
      </c>
      <c r="DP530">
        <v>1.248</v>
      </c>
      <c r="DQ530">
        <v>1</v>
      </c>
      <c r="DU530">
        <v>1013</v>
      </c>
      <c r="DV530" t="s">
        <v>871</v>
      </c>
      <c r="DW530" t="s">
        <v>871</v>
      </c>
      <c r="DX530">
        <v>1</v>
      </c>
      <c r="EE530">
        <v>21987368</v>
      </c>
      <c r="EF530">
        <v>30</v>
      </c>
      <c r="EG530" t="s">
        <v>22</v>
      </c>
      <c r="EH530">
        <v>0</v>
      </c>
      <c r="EI530" t="s">
        <v>3</v>
      </c>
      <c r="EJ530">
        <v>1</v>
      </c>
      <c r="EK530">
        <v>16</v>
      </c>
      <c r="EL530" t="s">
        <v>873</v>
      </c>
      <c r="EM530" t="s">
        <v>874</v>
      </c>
      <c r="EO530" t="s">
        <v>3</v>
      </c>
      <c r="EQ530">
        <v>131072</v>
      </c>
      <c r="ER530">
        <v>2584.9699999999998</v>
      </c>
      <c r="ES530">
        <v>0</v>
      </c>
      <c r="ET530">
        <v>0</v>
      </c>
      <c r="EU530">
        <v>0</v>
      </c>
      <c r="EV530">
        <v>2584.9699999999998</v>
      </c>
      <c r="EW530">
        <v>222.65</v>
      </c>
      <c r="EX530">
        <v>0</v>
      </c>
      <c r="EY530">
        <v>0</v>
      </c>
      <c r="FQ530">
        <v>0</v>
      </c>
      <c r="FR530">
        <f t="shared" si="619"/>
        <v>0</v>
      </c>
      <c r="FS530">
        <v>0</v>
      </c>
      <c r="FX530">
        <v>91</v>
      </c>
      <c r="FY530">
        <v>67</v>
      </c>
      <c r="GA530" t="s">
        <v>3</v>
      </c>
      <c r="GD530">
        <v>0</v>
      </c>
      <c r="GF530">
        <v>-2040868186</v>
      </c>
      <c r="GG530">
        <v>2</v>
      </c>
      <c r="GH530">
        <v>1</v>
      </c>
      <c r="GI530">
        <v>2</v>
      </c>
      <c r="GJ530">
        <v>0</v>
      </c>
      <c r="GK530">
        <f>ROUND(R530*(R12)/100,2)</f>
        <v>0</v>
      </c>
      <c r="GL530">
        <f t="shared" si="620"/>
        <v>0</v>
      </c>
      <c r="GM530">
        <f t="shared" si="621"/>
        <v>33911.08</v>
      </c>
      <c r="GN530">
        <f t="shared" si="622"/>
        <v>33911.08</v>
      </c>
      <c r="GO530">
        <f t="shared" si="623"/>
        <v>0</v>
      </c>
      <c r="GP530">
        <f t="shared" si="624"/>
        <v>0</v>
      </c>
      <c r="GR530">
        <v>0</v>
      </c>
      <c r="GS530">
        <v>0</v>
      </c>
      <c r="GT530">
        <v>0</v>
      </c>
      <c r="GU530" t="s">
        <v>3</v>
      </c>
      <c r="GV530">
        <f t="shared" si="625"/>
        <v>0</v>
      </c>
      <c r="GW530">
        <v>1</v>
      </c>
      <c r="GX530">
        <f t="shared" si="626"/>
        <v>0</v>
      </c>
      <c r="HA530">
        <v>0</v>
      </c>
      <c r="HB530">
        <v>0</v>
      </c>
      <c r="IK530">
        <v>0</v>
      </c>
    </row>
    <row r="531" spans="1:245" x14ac:dyDescent="0.2">
      <c r="A531">
        <v>17</v>
      </c>
      <c r="B531">
        <v>1</v>
      </c>
      <c r="E531" t="s">
        <v>875</v>
      </c>
      <c r="F531" t="s">
        <v>876</v>
      </c>
      <c r="G531" t="s">
        <v>877</v>
      </c>
      <c r="H531" t="s">
        <v>864</v>
      </c>
      <c r="I531">
        <v>0.32</v>
      </c>
      <c r="J531">
        <v>0</v>
      </c>
      <c r="O531">
        <f t="shared" si="592"/>
        <v>1808.77</v>
      </c>
      <c r="P531">
        <f t="shared" si="593"/>
        <v>0</v>
      </c>
      <c r="Q531">
        <f t="shared" si="594"/>
        <v>1153.8499999999999</v>
      </c>
      <c r="R531">
        <f t="shared" si="595"/>
        <v>26.11</v>
      </c>
      <c r="S531">
        <f t="shared" si="596"/>
        <v>654.91999999999996</v>
      </c>
      <c r="T531">
        <f t="shared" si="597"/>
        <v>0</v>
      </c>
      <c r="U531">
        <f t="shared" si="598"/>
        <v>3.7439999999999998</v>
      </c>
      <c r="V531">
        <f t="shared" si="599"/>
        <v>0</v>
      </c>
      <c r="W531">
        <f t="shared" si="600"/>
        <v>0</v>
      </c>
      <c r="X531">
        <f t="shared" si="601"/>
        <v>471.54</v>
      </c>
      <c r="Y531">
        <f t="shared" si="602"/>
        <v>288.16000000000003</v>
      </c>
      <c r="AA531">
        <v>42145827</v>
      </c>
      <c r="AB531">
        <f t="shared" si="603"/>
        <v>512.76</v>
      </c>
      <c r="AC531">
        <f t="shared" si="604"/>
        <v>0</v>
      </c>
      <c r="AD531">
        <f t="shared" si="604"/>
        <v>402.43</v>
      </c>
      <c r="AE531">
        <f t="shared" si="604"/>
        <v>81.58</v>
      </c>
      <c r="AF531">
        <f t="shared" si="604"/>
        <v>110.33</v>
      </c>
      <c r="AG531">
        <f t="shared" si="605"/>
        <v>0</v>
      </c>
      <c r="AH531">
        <f t="shared" si="606"/>
        <v>11.7</v>
      </c>
      <c r="AI531">
        <f t="shared" si="606"/>
        <v>0</v>
      </c>
      <c r="AJ531">
        <f t="shared" si="607"/>
        <v>0</v>
      </c>
      <c r="AK531">
        <v>512.76</v>
      </c>
      <c r="AL531">
        <v>0</v>
      </c>
      <c r="AM531">
        <v>402.43</v>
      </c>
      <c r="AN531">
        <v>81.58</v>
      </c>
      <c r="AO531">
        <v>110.33</v>
      </c>
      <c r="AP531">
        <v>0</v>
      </c>
      <c r="AQ531">
        <v>11.7</v>
      </c>
      <c r="AR531">
        <v>0</v>
      </c>
      <c r="AS531">
        <v>0</v>
      </c>
      <c r="AT531">
        <v>72</v>
      </c>
      <c r="AU531">
        <v>44</v>
      </c>
      <c r="AV531">
        <v>1</v>
      </c>
      <c r="AW531">
        <v>1</v>
      </c>
      <c r="AZ531">
        <v>1</v>
      </c>
      <c r="BA531">
        <v>18.55</v>
      </c>
      <c r="BB531">
        <v>8.9600000000000009</v>
      </c>
      <c r="BC531">
        <v>1</v>
      </c>
      <c r="BD531" t="s">
        <v>3</v>
      </c>
      <c r="BE531" t="s">
        <v>3</v>
      </c>
      <c r="BF531" t="s">
        <v>3</v>
      </c>
      <c r="BG531" t="s">
        <v>3</v>
      </c>
      <c r="BH531">
        <v>0</v>
      </c>
      <c r="BI531">
        <v>1</v>
      </c>
      <c r="BJ531" t="s">
        <v>878</v>
      </c>
      <c r="BM531">
        <v>674</v>
      </c>
      <c r="BN531">
        <v>7156650</v>
      </c>
      <c r="BO531" t="s">
        <v>876</v>
      </c>
      <c r="BP531">
        <v>1</v>
      </c>
      <c r="BQ531">
        <v>60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3</v>
      </c>
      <c r="BZ531">
        <v>72</v>
      </c>
      <c r="CA531">
        <v>44</v>
      </c>
      <c r="CF531">
        <v>0</v>
      </c>
      <c r="CG531">
        <v>0</v>
      </c>
      <c r="CM531">
        <v>0</v>
      </c>
      <c r="CN531" t="s">
        <v>3</v>
      </c>
      <c r="CO531">
        <v>0</v>
      </c>
      <c r="CP531">
        <f t="shared" si="608"/>
        <v>1808.77</v>
      </c>
      <c r="CQ531">
        <f t="shared" si="609"/>
        <v>0</v>
      </c>
      <c r="CR531">
        <f t="shared" si="610"/>
        <v>3605.7728000000002</v>
      </c>
      <c r="CS531">
        <f t="shared" si="611"/>
        <v>81.58</v>
      </c>
      <c r="CT531">
        <f t="shared" si="612"/>
        <v>2046.6215</v>
      </c>
      <c r="CU531">
        <f t="shared" si="613"/>
        <v>0</v>
      </c>
      <c r="CV531">
        <f t="shared" si="614"/>
        <v>11.7</v>
      </c>
      <c r="CW531">
        <f t="shared" si="615"/>
        <v>0</v>
      </c>
      <c r="CX531">
        <f t="shared" si="616"/>
        <v>0</v>
      </c>
      <c r="CY531">
        <f t="shared" si="617"/>
        <v>471.54239999999993</v>
      </c>
      <c r="CZ531">
        <f t="shared" si="618"/>
        <v>288.16479999999996</v>
      </c>
      <c r="DC531" t="s">
        <v>3</v>
      </c>
      <c r="DD531" t="s">
        <v>3</v>
      </c>
      <c r="DE531" t="s">
        <v>3</v>
      </c>
      <c r="DF531" t="s">
        <v>3</v>
      </c>
      <c r="DG531" t="s">
        <v>3</v>
      </c>
      <c r="DH531" t="s">
        <v>3</v>
      </c>
      <c r="DI531" t="s">
        <v>3</v>
      </c>
      <c r="DJ531" t="s">
        <v>3</v>
      </c>
      <c r="DK531" t="s">
        <v>3</v>
      </c>
      <c r="DL531" t="s">
        <v>3</v>
      </c>
      <c r="DM531" t="s">
        <v>3</v>
      </c>
      <c r="DN531">
        <v>80</v>
      </c>
      <c r="DO531">
        <v>55</v>
      </c>
      <c r="DP531">
        <v>1.0469999999999999</v>
      </c>
      <c r="DQ531">
        <v>1</v>
      </c>
      <c r="DU531">
        <v>1007</v>
      </c>
      <c r="DV531" t="s">
        <v>864</v>
      </c>
      <c r="DW531" t="s">
        <v>864</v>
      </c>
      <c r="DX531">
        <v>100</v>
      </c>
      <c r="EE531">
        <v>21988026</v>
      </c>
      <c r="EF531">
        <v>60</v>
      </c>
      <c r="EG531" t="s">
        <v>184</v>
      </c>
      <c r="EH531">
        <v>0</v>
      </c>
      <c r="EI531" t="s">
        <v>3</v>
      </c>
      <c r="EJ531">
        <v>1</v>
      </c>
      <c r="EK531">
        <v>674</v>
      </c>
      <c r="EL531" t="s">
        <v>866</v>
      </c>
      <c r="EM531" t="s">
        <v>867</v>
      </c>
      <c r="EO531" t="s">
        <v>3</v>
      </c>
      <c r="EQ531">
        <v>131072</v>
      </c>
      <c r="ER531">
        <v>512.76</v>
      </c>
      <c r="ES531">
        <v>0</v>
      </c>
      <c r="ET531">
        <v>402.43</v>
      </c>
      <c r="EU531">
        <v>81.58</v>
      </c>
      <c r="EV531">
        <v>110.33</v>
      </c>
      <c r="EW531">
        <v>11.7</v>
      </c>
      <c r="EX531">
        <v>0</v>
      </c>
      <c r="EY531">
        <v>0</v>
      </c>
      <c r="FQ531">
        <v>0</v>
      </c>
      <c r="FR531">
        <f t="shared" si="619"/>
        <v>0</v>
      </c>
      <c r="FS531">
        <v>0</v>
      </c>
      <c r="FX531">
        <v>80</v>
      </c>
      <c r="FY531">
        <v>55</v>
      </c>
      <c r="GA531" t="s">
        <v>3</v>
      </c>
      <c r="GD531">
        <v>0</v>
      </c>
      <c r="GF531">
        <v>-1972224145</v>
      </c>
      <c r="GG531">
        <v>2</v>
      </c>
      <c r="GH531">
        <v>1</v>
      </c>
      <c r="GI531">
        <v>2</v>
      </c>
      <c r="GJ531">
        <v>0</v>
      </c>
      <c r="GK531">
        <f>ROUND(R531*(R12)/100,2)</f>
        <v>43.6</v>
      </c>
      <c r="GL531">
        <f t="shared" si="620"/>
        <v>0</v>
      </c>
      <c r="GM531">
        <f t="shared" si="621"/>
        <v>2612.0700000000002</v>
      </c>
      <c r="GN531">
        <f t="shared" si="622"/>
        <v>2612.0700000000002</v>
      </c>
      <c r="GO531">
        <f t="shared" si="623"/>
        <v>0</v>
      </c>
      <c r="GP531">
        <f t="shared" si="624"/>
        <v>0</v>
      </c>
      <c r="GR531">
        <v>0</v>
      </c>
      <c r="GS531">
        <v>0</v>
      </c>
      <c r="GT531">
        <v>0</v>
      </c>
      <c r="GU531" t="s">
        <v>3</v>
      </c>
      <c r="GV531">
        <f t="shared" si="625"/>
        <v>0</v>
      </c>
      <c r="GW531">
        <v>1</v>
      </c>
      <c r="GX531">
        <f t="shared" si="626"/>
        <v>0</v>
      </c>
      <c r="HA531">
        <v>0</v>
      </c>
      <c r="HB531">
        <v>0</v>
      </c>
      <c r="IK531">
        <v>0</v>
      </c>
    </row>
    <row r="532" spans="1:245" x14ac:dyDescent="0.2">
      <c r="A532">
        <v>17</v>
      </c>
      <c r="B532">
        <v>1</v>
      </c>
      <c r="E532" t="s">
        <v>879</v>
      </c>
      <c r="F532" t="s">
        <v>880</v>
      </c>
      <c r="G532" t="s">
        <v>881</v>
      </c>
      <c r="H532" t="s">
        <v>871</v>
      </c>
      <c r="I532">
        <v>0.32</v>
      </c>
      <c r="J532">
        <v>0</v>
      </c>
      <c r="O532">
        <f t="shared" si="592"/>
        <v>4719.95</v>
      </c>
      <c r="P532">
        <f t="shared" si="593"/>
        <v>0</v>
      </c>
      <c r="Q532">
        <f t="shared" si="594"/>
        <v>0</v>
      </c>
      <c r="R532">
        <f t="shared" si="595"/>
        <v>0</v>
      </c>
      <c r="S532">
        <f t="shared" si="596"/>
        <v>4719.95</v>
      </c>
      <c r="T532">
        <f t="shared" si="597"/>
        <v>0</v>
      </c>
      <c r="U532">
        <f t="shared" si="598"/>
        <v>26.560000000000002</v>
      </c>
      <c r="V532">
        <f t="shared" si="599"/>
        <v>0</v>
      </c>
      <c r="W532">
        <f t="shared" si="600"/>
        <v>0</v>
      </c>
      <c r="X532">
        <f t="shared" si="601"/>
        <v>3634.36</v>
      </c>
      <c r="Y532">
        <f t="shared" si="602"/>
        <v>2076.7800000000002</v>
      </c>
      <c r="AA532">
        <v>42145827</v>
      </c>
      <c r="AB532">
        <f t="shared" si="603"/>
        <v>795.14</v>
      </c>
      <c r="AC532">
        <f t="shared" si="604"/>
        <v>0</v>
      </c>
      <c r="AD532">
        <f t="shared" si="604"/>
        <v>0</v>
      </c>
      <c r="AE532">
        <f t="shared" si="604"/>
        <v>0</v>
      </c>
      <c r="AF532">
        <f t="shared" si="604"/>
        <v>795.14</v>
      </c>
      <c r="AG532">
        <f t="shared" si="605"/>
        <v>0</v>
      </c>
      <c r="AH532">
        <f t="shared" si="606"/>
        <v>83</v>
      </c>
      <c r="AI532">
        <f t="shared" si="606"/>
        <v>0</v>
      </c>
      <c r="AJ532">
        <f t="shared" si="607"/>
        <v>0</v>
      </c>
      <c r="AK532">
        <v>795.14</v>
      </c>
      <c r="AL532">
        <v>0</v>
      </c>
      <c r="AM532">
        <v>0</v>
      </c>
      <c r="AN532">
        <v>0</v>
      </c>
      <c r="AO532">
        <v>795.14</v>
      </c>
      <c r="AP532">
        <v>0</v>
      </c>
      <c r="AQ532">
        <v>83</v>
      </c>
      <c r="AR532">
        <v>0</v>
      </c>
      <c r="AS532">
        <v>0</v>
      </c>
      <c r="AT532">
        <v>77</v>
      </c>
      <c r="AU532">
        <v>44</v>
      </c>
      <c r="AV532">
        <v>1</v>
      </c>
      <c r="AW532">
        <v>1</v>
      </c>
      <c r="AZ532">
        <v>1</v>
      </c>
      <c r="BA532">
        <v>18.55</v>
      </c>
      <c r="BB532">
        <v>1</v>
      </c>
      <c r="BC532">
        <v>1</v>
      </c>
      <c r="BD532" t="s">
        <v>3</v>
      </c>
      <c r="BE532" t="s">
        <v>3</v>
      </c>
      <c r="BF532" t="s">
        <v>3</v>
      </c>
      <c r="BG532" t="s">
        <v>3</v>
      </c>
      <c r="BH532">
        <v>0</v>
      </c>
      <c r="BI532">
        <v>1</v>
      </c>
      <c r="BJ532" t="s">
        <v>882</v>
      </c>
      <c r="BM532">
        <v>393</v>
      </c>
      <c r="BN532">
        <v>7156650</v>
      </c>
      <c r="BO532" t="s">
        <v>880</v>
      </c>
      <c r="BP532">
        <v>1</v>
      </c>
      <c r="BQ532">
        <v>60</v>
      </c>
      <c r="BR532">
        <v>0</v>
      </c>
      <c r="BS532">
        <v>1</v>
      </c>
      <c r="BT532">
        <v>1</v>
      </c>
      <c r="BU532">
        <v>1</v>
      </c>
      <c r="BV532">
        <v>1</v>
      </c>
      <c r="BW532">
        <v>1</v>
      </c>
      <c r="BX532">
        <v>1</v>
      </c>
      <c r="BY532" t="s">
        <v>3</v>
      </c>
      <c r="BZ532">
        <v>77</v>
      </c>
      <c r="CA532">
        <v>44</v>
      </c>
      <c r="CF532">
        <v>0</v>
      </c>
      <c r="CG532">
        <v>0</v>
      </c>
      <c r="CM532">
        <v>0</v>
      </c>
      <c r="CN532" t="s">
        <v>3</v>
      </c>
      <c r="CO532">
        <v>0</v>
      </c>
      <c r="CP532">
        <f t="shared" si="608"/>
        <v>4719.95</v>
      </c>
      <c r="CQ532">
        <f t="shared" si="609"/>
        <v>0</v>
      </c>
      <c r="CR532">
        <f t="shared" si="610"/>
        <v>0</v>
      </c>
      <c r="CS532">
        <f t="shared" si="611"/>
        <v>0</v>
      </c>
      <c r="CT532">
        <f t="shared" si="612"/>
        <v>14749.847</v>
      </c>
      <c r="CU532">
        <f t="shared" si="613"/>
        <v>0</v>
      </c>
      <c r="CV532">
        <f t="shared" si="614"/>
        <v>83</v>
      </c>
      <c r="CW532">
        <f t="shared" si="615"/>
        <v>0</v>
      </c>
      <c r="CX532">
        <f t="shared" si="616"/>
        <v>0</v>
      </c>
      <c r="CY532">
        <f t="shared" si="617"/>
        <v>3634.3615</v>
      </c>
      <c r="CZ532">
        <f t="shared" si="618"/>
        <v>2076.7779999999998</v>
      </c>
      <c r="DC532" t="s">
        <v>3</v>
      </c>
      <c r="DD532" t="s">
        <v>3</v>
      </c>
      <c r="DE532" t="s">
        <v>3</v>
      </c>
      <c r="DF532" t="s">
        <v>3</v>
      </c>
      <c r="DG532" t="s">
        <v>3</v>
      </c>
      <c r="DH532" t="s">
        <v>3</v>
      </c>
      <c r="DI532" t="s">
        <v>3</v>
      </c>
      <c r="DJ532" t="s">
        <v>3</v>
      </c>
      <c r="DK532" t="s">
        <v>3</v>
      </c>
      <c r="DL532" t="s">
        <v>3</v>
      </c>
      <c r="DM532" t="s">
        <v>3</v>
      </c>
      <c r="DN532">
        <v>91</v>
      </c>
      <c r="DO532">
        <v>67</v>
      </c>
      <c r="DP532">
        <v>1.248</v>
      </c>
      <c r="DQ532">
        <v>1</v>
      </c>
      <c r="DU532">
        <v>1013</v>
      </c>
      <c r="DV532" t="s">
        <v>871</v>
      </c>
      <c r="DW532" t="s">
        <v>871</v>
      </c>
      <c r="DX532">
        <v>1</v>
      </c>
      <c r="EE532">
        <v>21987745</v>
      </c>
      <c r="EF532">
        <v>60</v>
      </c>
      <c r="EG532" t="s">
        <v>184</v>
      </c>
      <c r="EH532">
        <v>0</v>
      </c>
      <c r="EI532" t="s">
        <v>3</v>
      </c>
      <c r="EJ532">
        <v>1</v>
      </c>
      <c r="EK532">
        <v>393</v>
      </c>
      <c r="EL532" t="s">
        <v>883</v>
      </c>
      <c r="EM532" t="s">
        <v>884</v>
      </c>
      <c r="EO532" t="s">
        <v>3</v>
      </c>
      <c r="EQ532">
        <v>131072</v>
      </c>
      <c r="ER532">
        <v>795.14</v>
      </c>
      <c r="ES532">
        <v>0</v>
      </c>
      <c r="ET532">
        <v>0</v>
      </c>
      <c r="EU532">
        <v>0</v>
      </c>
      <c r="EV532">
        <v>795.14</v>
      </c>
      <c r="EW532">
        <v>83</v>
      </c>
      <c r="EX532">
        <v>0</v>
      </c>
      <c r="EY532">
        <v>0</v>
      </c>
      <c r="FQ532">
        <v>0</v>
      </c>
      <c r="FR532">
        <f t="shared" si="619"/>
        <v>0</v>
      </c>
      <c r="FS532">
        <v>0</v>
      </c>
      <c r="FX532">
        <v>91</v>
      </c>
      <c r="FY532">
        <v>67</v>
      </c>
      <c r="GA532" t="s">
        <v>3</v>
      </c>
      <c r="GD532">
        <v>0</v>
      </c>
      <c r="GF532">
        <v>2144161260</v>
      </c>
      <c r="GG532">
        <v>2</v>
      </c>
      <c r="GH532">
        <v>1</v>
      </c>
      <c r="GI532">
        <v>2</v>
      </c>
      <c r="GJ532">
        <v>0</v>
      </c>
      <c r="GK532">
        <f>ROUND(R532*(R12)/100,2)</f>
        <v>0</v>
      </c>
      <c r="GL532">
        <f t="shared" si="620"/>
        <v>0</v>
      </c>
      <c r="GM532">
        <f t="shared" si="621"/>
        <v>10431.09</v>
      </c>
      <c r="GN532">
        <f t="shared" si="622"/>
        <v>10431.09</v>
      </c>
      <c r="GO532">
        <f t="shared" si="623"/>
        <v>0</v>
      </c>
      <c r="GP532">
        <f t="shared" si="624"/>
        <v>0</v>
      </c>
      <c r="GR532">
        <v>0</v>
      </c>
      <c r="GS532">
        <v>0</v>
      </c>
      <c r="GT532">
        <v>0</v>
      </c>
      <c r="GU532" t="s">
        <v>3</v>
      </c>
      <c r="GV532">
        <f t="shared" si="625"/>
        <v>0</v>
      </c>
      <c r="GW532">
        <v>1</v>
      </c>
      <c r="GX532">
        <f t="shared" si="626"/>
        <v>0</v>
      </c>
      <c r="HA532">
        <v>0</v>
      </c>
      <c r="HB532">
        <v>0</v>
      </c>
      <c r="IK532">
        <v>0</v>
      </c>
    </row>
    <row r="533" spans="1:245" x14ac:dyDescent="0.2">
      <c r="A533">
        <v>17</v>
      </c>
      <c r="B533">
        <v>1</v>
      </c>
      <c r="E533" t="s">
        <v>885</v>
      </c>
      <c r="F533" t="s">
        <v>886</v>
      </c>
      <c r="G533" t="s">
        <v>887</v>
      </c>
      <c r="H533" t="s">
        <v>466</v>
      </c>
      <c r="I533">
        <v>32</v>
      </c>
      <c r="J533">
        <v>0</v>
      </c>
      <c r="O533">
        <f t="shared" si="592"/>
        <v>2338.4</v>
      </c>
      <c r="P533">
        <f t="shared" si="593"/>
        <v>0</v>
      </c>
      <c r="Q533">
        <f t="shared" si="594"/>
        <v>2338.4</v>
      </c>
      <c r="R533">
        <f t="shared" si="595"/>
        <v>0</v>
      </c>
      <c r="S533">
        <f t="shared" si="596"/>
        <v>0</v>
      </c>
      <c r="T533">
        <f t="shared" si="597"/>
        <v>0</v>
      </c>
      <c r="U533">
        <f t="shared" si="598"/>
        <v>0</v>
      </c>
      <c r="V533">
        <f t="shared" si="599"/>
        <v>0</v>
      </c>
      <c r="W533">
        <f t="shared" si="600"/>
        <v>0</v>
      </c>
      <c r="X533">
        <f t="shared" si="601"/>
        <v>0</v>
      </c>
      <c r="Y533">
        <f t="shared" si="602"/>
        <v>0</v>
      </c>
      <c r="AA533">
        <v>42145827</v>
      </c>
      <c r="AB533">
        <f t="shared" si="603"/>
        <v>7.9</v>
      </c>
      <c r="AC533">
        <f t="shared" si="604"/>
        <v>0</v>
      </c>
      <c r="AD533">
        <f t="shared" si="604"/>
        <v>7.9</v>
      </c>
      <c r="AE533">
        <f t="shared" si="604"/>
        <v>0</v>
      </c>
      <c r="AF533">
        <f t="shared" si="604"/>
        <v>0</v>
      </c>
      <c r="AG533">
        <f t="shared" si="605"/>
        <v>0</v>
      </c>
      <c r="AH533">
        <f t="shared" si="606"/>
        <v>0</v>
      </c>
      <c r="AI533">
        <f t="shared" si="606"/>
        <v>0</v>
      </c>
      <c r="AJ533">
        <f t="shared" si="607"/>
        <v>0</v>
      </c>
      <c r="AK533">
        <v>7.9</v>
      </c>
      <c r="AL533">
        <v>0</v>
      </c>
      <c r="AM533">
        <v>7.9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1</v>
      </c>
      <c r="AW533">
        <v>1</v>
      </c>
      <c r="AZ533">
        <v>1</v>
      </c>
      <c r="BA533">
        <v>18.55</v>
      </c>
      <c r="BB533">
        <v>9.25</v>
      </c>
      <c r="BC533">
        <v>1</v>
      </c>
      <c r="BD533" t="s">
        <v>3</v>
      </c>
      <c r="BE533" t="s">
        <v>3</v>
      </c>
      <c r="BF533" t="s">
        <v>3</v>
      </c>
      <c r="BG533" t="s">
        <v>3</v>
      </c>
      <c r="BH533">
        <v>0</v>
      </c>
      <c r="BI533">
        <v>4</v>
      </c>
      <c r="BJ533" t="s">
        <v>888</v>
      </c>
      <c r="BM533">
        <v>1110</v>
      </c>
      <c r="BN533">
        <v>7156650</v>
      </c>
      <c r="BO533" t="s">
        <v>886</v>
      </c>
      <c r="BP533">
        <v>1</v>
      </c>
      <c r="BQ533">
        <v>150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0</v>
      </c>
      <c r="CA533">
        <v>0</v>
      </c>
      <c r="CF533">
        <v>0</v>
      </c>
      <c r="CG533">
        <v>0</v>
      </c>
      <c r="CM533">
        <v>0</v>
      </c>
      <c r="CN533" t="s">
        <v>3</v>
      </c>
      <c r="CO533">
        <v>0</v>
      </c>
      <c r="CP533">
        <f t="shared" si="608"/>
        <v>2338.4</v>
      </c>
      <c r="CQ533">
        <f t="shared" si="609"/>
        <v>0</v>
      </c>
      <c r="CR533">
        <f t="shared" si="610"/>
        <v>73.075000000000003</v>
      </c>
      <c r="CS533">
        <f t="shared" si="611"/>
        <v>0</v>
      </c>
      <c r="CT533">
        <f t="shared" si="612"/>
        <v>0</v>
      </c>
      <c r="CU533">
        <f t="shared" si="613"/>
        <v>0</v>
      </c>
      <c r="CV533">
        <f t="shared" si="614"/>
        <v>0</v>
      </c>
      <c r="CW533">
        <f t="shared" si="615"/>
        <v>0</v>
      </c>
      <c r="CX533">
        <f t="shared" si="616"/>
        <v>0</v>
      </c>
      <c r="CY533">
        <f t="shared" si="617"/>
        <v>0</v>
      </c>
      <c r="CZ533">
        <f t="shared" si="618"/>
        <v>0</v>
      </c>
      <c r="DC533" t="s">
        <v>3</v>
      </c>
      <c r="DD533" t="s">
        <v>3</v>
      </c>
      <c r="DE533" t="s">
        <v>3</v>
      </c>
      <c r="DF533" t="s">
        <v>3</v>
      </c>
      <c r="DG533" t="s">
        <v>3</v>
      </c>
      <c r="DH533" t="s">
        <v>3</v>
      </c>
      <c r="DI533" t="s">
        <v>3</v>
      </c>
      <c r="DJ533" t="s">
        <v>3</v>
      </c>
      <c r="DK533" t="s">
        <v>3</v>
      </c>
      <c r="DL533" t="s">
        <v>3</v>
      </c>
      <c r="DM533" t="s">
        <v>3</v>
      </c>
      <c r="DN533">
        <v>0</v>
      </c>
      <c r="DO533">
        <v>0</v>
      </c>
      <c r="DP533">
        <v>1</v>
      </c>
      <c r="DQ533">
        <v>1</v>
      </c>
      <c r="DU533">
        <v>1013</v>
      </c>
      <c r="DV533" t="s">
        <v>466</v>
      </c>
      <c r="DW533" t="s">
        <v>466</v>
      </c>
      <c r="DX533">
        <v>1</v>
      </c>
      <c r="EE533">
        <v>21988462</v>
      </c>
      <c r="EF533">
        <v>150</v>
      </c>
      <c r="EG533" t="s">
        <v>723</v>
      </c>
      <c r="EH533">
        <v>0</v>
      </c>
      <c r="EI533" t="s">
        <v>3</v>
      </c>
      <c r="EJ533">
        <v>4</v>
      </c>
      <c r="EK533">
        <v>1110</v>
      </c>
      <c r="EL533" t="s">
        <v>724</v>
      </c>
      <c r="EM533" t="s">
        <v>725</v>
      </c>
      <c r="EO533" t="s">
        <v>3</v>
      </c>
      <c r="EQ533">
        <v>131072</v>
      </c>
      <c r="ER533">
        <v>7.9</v>
      </c>
      <c r="ES533">
        <v>0</v>
      </c>
      <c r="ET533">
        <v>7.9</v>
      </c>
      <c r="EU533">
        <v>0</v>
      </c>
      <c r="EV533">
        <v>0</v>
      </c>
      <c r="EW533">
        <v>0</v>
      </c>
      <c r="EX533">
        <v>0</v>
      </c>
      <c r="EY533">
        <v>0</v>
      </c>
      <c r="FQ533">
        <v>0</v>
      </c>
      <c r="FR533">
        <f t="shared" si="619"/>
        <v>0</v>
      </c>
      <c r="FS533">
        <v>0</v>
      </c>
      <c r="FX533">
        <v>0</v>
      </c>
      <c r="FY533">
        <v>0</v>
      </c>
      <c r="GA533" t="s">
        <v>3</v>
      </c>
      <c r="GD533">
        <v>0</v>
      </c>
      <c r="GF533">
        <v>295828499</v>
      </c>
      <c r="GG533">
        <v>2</v>
      </c>
      <c r="GH533">
        <v>1</v>
      </c>
      <c r="GI533">
        <v>2</v>
      </c>
      <c r="GJ533">
        <v>0</v>
      </c>
      <c r="GK533">
        <f>ROUND(R533*(R12)/100,2)</f>
        <v>0</v>
      </c>
      <c r="GL533">
        <f t="shared" si="620"/>
        <v>0</v>
      </c>
      <c r="GM533">
        <f t="shared" si="621"/>
        <v>2338.4</v>
      </c>
      <c r="GN533">
        <f t="shared" si="622"/>
        <v>0</v>
      </c>
      <c r="GO533">
        <f t="shared" si="623"/>
        <v>0</v>
      </c>
      <c r="GP533">
        <f t="shared" si="624"/>
        <v>2338.4</v>
      </c>
      <c r="GR533">
        <v>0</v>
      </c>
      <c r="GS533">
        <v>0</v>
      </c>
      <c r="GT533">
        <v>0</v>
      </c>
      <c r="GU533" t="s">
        <v>3</v>
      </c>
      <c r="GV533">
        <f t="shared" si="625"/>
        <v>0</v>
      </c>
      <c r="GW533">
        <v>1</v>
      </c>
      <c r="GX533">
        <f t="shared" si="626"/>
        <v>0</v>
      </c>
      <c r="HA533">
        <v>0</v>
      </c>
      <c r="HB533">
        <v>0</v>
      </c>
      <c r="IK533">
        <v>0</v>
      </c>
    </row>
    <row r="534" spans="1:245" x14ac:dyDescent="0.2">
      <c r="A534">
        <v>17</v>
      </c>
      <c r="B534">
        <v>1</v>
      </c>
      <c r="E534" t="s">
        <v>889</v>
      </c>
      <c r="F534" t="s">
        <v>890</v>
      </c>
      <c r="G534" t="s">
        <v>891</v>
      </c>
      <c r="H534" t="s">
        <v>20</v>
      </c>
      <c r="I534">
        <v>3.2</v>
      </c>
      <c r="J534">
        <v>0</v>
      </c>
      <c r="O534">
        <f t="shared" si="592"/>
        <v>10464.9</v>
      </c>
      <c r="P534">
        <f t="shared" si="593"/>
        <v>0</v>
      </c>
      <c r="Q534">
        <f t="shared" si="594"/>
        <v>46.45</v>
      </c>
      <c r="R534">
        <f t="shared" si="595"/>
        <v>1.1599999999999999</v>
      </c>
      <c r="S534">
        <f t="shared" si="596"/>
        <v>10418.450000000001</v>
      </c>
      <c r="T534">
        <f t="shared" si="597"/>
        <v>0</v>
      </c>
      <c r="U534">
        <f t="shared" si="598"/>
        <v>49.1648</v>
      </c>
      <c r="V534">
        <f t="shared" si="599"/>
        <v>0</v>
      </c>
      <c r="W534">
        <f t="shared" si="600"/>
        <v>0</v>
      </c>
      <c r="X534">
        <f t="shared" si="601"/>
        <v>8022.21</v>
      </c>
      <c r="Y534">
        <f t="shared" si="602"/>
        <v>4584.12</v>
      </c>
      <c r="AA534">
        <v>42145827</v>
      </c>
      <c r="AB534">
        <f t="shared" si="603"/>
        <v>177.43799999999999</v>
      </c>
      <c r="AC534">
        <f t="shared" ref="AC534:AC540" si="627">ROUND((ES534),6)</f>
        <v>0</v>
      </c>
      <c r="AD534">
        <f>ROUND(((ET534*1.25)),6)</f>
        <v>1.925</v>
      </c>
      <c r="AE534">
        <f>ROUND(((EU534*1.25)),6)</f>
        <v>0.36249999999999999</v>
      </c>
      <c r="AF534">
        <f>ROUND(((EV534*1.15)),6)</f>
        <v>175.51300000000001</v>
      </c>
      <c r="AG534">
        <f t="shared" si="605"/>
        <v>0</v>
      </c>
      <c r="AH534">
        <f>((EW534*1.15))</f>
        <v>15.363999999999999</v>
      </c>
      <c r="AI534">
        <f>((EX534*1.25))</f>
        <v>0</v>
      </c>
      <c r="AJ534">
        <f t="shared" si="607"/>
        <v>0</v>
      </c>
      <c r="AK534">
        <v>154.16</v>
      </c>
      <c r="AL534">
        <v>0</v>
      </c>
      <c r="AM534">
        <v>1.54</v>
      </c>
      <c r="AN534">
        <v>0.28999999999999998</v>
      </c>
      <c r="AO534">
        <v>152.62</v>
      </c>
      <c r="AP534">
        <v>0</v>
      </c>
      <c r="AQ534">
        <v>13.36</v>
      </c>
      <c r="AR534">
        <v>0</v>
      </c>
      <c r="AS534">
        <v>0</v>
      </c>
      <c r="AT534">
        <v>77</v>
      </c>
      <c r="AU534">
        <v>44</v>
      </c>
      <c r="AV534">
        <v>1</v>
      </c>
      <c r="AW534">
        <v>1</v>
      </c>
      <c r="AZ534">
        <v>1</v>
      </c>
      <c r="BA534">
        <v>18.55</v>
      </c>
      <c r="BB534">
        <v>7.54</v>
      </c>
      <c r="BC534">
        <v>1</v>
      </c>
      <c r="BD534" t="s">
        <v>3</v>
      </c>
      <c r="BE534" t="s">
        <v>3</v>
      </c>
      <c r="BF534" t="s">
        <v>3</v>
      </c>
      <c r="BG534" t="s">
        <v>3</v>
      </c>
      <c r="BH534">
        <v>0</v>
      </c>
      <c r="BI534">
        <v>1</v>
      </c>
      <c r="BJ534" t="s">
        <v>892</v>
      </c>
      <c r="BM534">
        <v>1686</v>
      </c>
      <c r="BN534">
        <v>7156650</v>
      </c>
      <c r="BO534" t="s">
        <v>890</v>
      </c>
      <c r="BP534">
        <v>1</v>
      </c>
      <c r="BQ534">
        <v>30</v>
      </c>
      <c r="BR534">
        <v>0</v>
      </c>
      <c r="BS534">
        <v>1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3</v>
      </c>
      <c r="BZ534">
        <v>77</v>
      </c>
      <c r="CA534">
        <v>44</v>
      </c>
      <c r="CF534">
        <v>0</v>
      </c>
      <c r="CG534">
        <v>0</v>
      </c>
      <c r="CM534">
        <v>0</v>
      </c>
      <c r="CN534" t="s">
        <v>3</v>
      </c>
      <c r="CO534">
        <v>0</v>
      </c>
      <c r="CP534">
        <f t="shared" si="608"/>
        <v>10464.900000000001</v>
      </c>
      <c r="CQ534">
        <f t="shared" si="609"/>
        <v>0</v>
      </c>
      <c r="CR534">
        <f t="shared" si="610"/>
        <v>14.5145</v>
      </c>
      <c r="CS534">
        <f t="shared" si="611"/>
        <v>0.36249999999999999</v>
      </c>
      <c r="CT534">
        <f t="shared" si="612"/>
        <v>3255.7661500000004</v>
      </c>
      <c r="CU534">
        <f t="shared" si="613"/>
        <v>0</v>
      </c>
      <c r="CV534">
        <f t="shared" si="614"/>
        <v>15.363999999999999</v>
      </c>
      <c r="CW534">
        <f t="shared" si="615"/>
        <v>0</v>
      </c>
      <c r="CX534">
        <f t="shared" si="616"/>
        <v>0</v>
      </c>
      <c r="CY534">
        <f t="shared" si="617"/>
        <v>8022.2065000000011</v>
      </c>
      <c r="CZ534">
        <f t="shared" si="618"/>
        <v>4584.1180000000004</v>
      </c>
      <c r="DC534" t="s">
        <v>3</v>
      </c>
      <c r="DD534" t="s">
        <v>3</v>
      </c>
      <c r="DE534" t="s">
        <v>11</v>
      </c>
      <c r="DF534" t="s">
        <v>11</v>
      </c>
      <c r="DG534" t="s">
        <v>12</v>
      </c>
      <c r="DH534" t="s">
        <v>3</v>
      </c>
      <c r="DI534" t="s">
        <v>12</v>
      </c>
      <c r="DJ534" t="s">
        <v>11</v>
      </c>
      <c r="DK534" t="s">
        <v>3</v>
      </c>
      <c r="DL534" t="s">
        <v>3</v>
      </c>
      <c r="DM534" t="s">
        <v>3</v>
      </c>
      <c r="DN534">
        <v>91</v>
      </c>
      <c r="DO534">
        <v>70</v>
      </c>
      <c r="DP534">
        <v>1.0469999999999999</v>
      </c>
      <c r="DQ534">
        <v>1.002</v>
      </c>
      <c r="DU534">
        <v>1005</v>
      </c>
      <c r="DV534" t="s">
        <v>20</v>
      </c>
      <c r="DW534" t="s">
        <v>20</v>
      </c>
      <c r="DX534">
        <v>100</v>
      </c>
      <c r="EE534">
        <v>21989038</v>
      </c>
      <c r="EF534">
        <v>30</v>
      </c>
      <c r="EG534" t="s">
        <v>22</v>
      </c>
      <c r="EH534">
        <v>0</v>
      </c>
      <c r="EI534" t="s">
        <v>3</v>
      </c>
      <c r="EJ534">
        <v>1</v>
      </c>
      <c r="EK534">
        <v>1686</v>
      </c>
      <c r="EL534" t="s">
        <v>893</v>
      </c>
      <c r="EM534" t="s">
        <v>894</v>
      </c>
      <c r="EO534" t="s">
        <v>3</v>
      </c>
      <c r="EQ534">
        <v>131072</v>
      </c>
      <c r="ER534">
        <v>154.16</v>
      </c>
      <c r="ES534">
        <v>0</v>
      </c>
      <c r="ET534">
        <v>1.54</v>
      </c>
      <c r="EU534">
        <v>0.28999999999999998</v>
      </c>
      <c r="EV534">
        <v>152.62</v>
      </c>
      <c r="EW534">
        <v>13.36</v>
      </c>
      <c r="EX534">
        <v>0</v>
      </c>
      <c r="EY534">
        <v>0</v>
      </c>
      <c r="FQ534">
        <v>0</v>
      </c>
      <c r="FR534">
        <f t="shared" si="619"/>
        <v>0</v>
      </c>
      <c r="FS534">
        <v>0</v>
      </c>
      <c r="FX534">
        <v>91</v>
      </c>
      <c r="FY534">
        <v>70</v>
      </c>
      <c r="GA534" t="s">
        <v>3</v>
      </c>
      <c r="GD534">
        <v>0</v>
      </c>
      <c r="GF534">
        <v>-931528700</v>
      </c>
      <c r="GG534">
        <v>2</v>
      </c>
      <c r="GH534">
        <v>1</v>
      </c>
      <c r="GI534">
        <v>2</v>
      </c>
      <c r="GJ534">
        <v>0</v>
      </c>
      <c r="GK534">
        <f>ROUND(R534*(R12)/100,2)</f>
        <v>1.94</v>
      </c>
      <c r="GL534">
        <f t="shared" si="620"/>
        <v>0</v>
      </c>
      <c r="GM534">
        <f t="shared" si="621"/>
        <v>23073.17</v>
      </c>
      <c r="GN534">
        <f t="shared" si="622"/>
        <v>23073.17</v>
      </c>
      <c r="GO534">
        <f t="shared" si="623"/>
        <v>0</v>
      </c>
      <c r="GP534">
        <f t="shared" si="624"/>
        <v>0</v>
      </c>
      <c r="GR534">
        <v>0</v>
      </c>
      <c r="GS534">
        <v>0</v>
      </c>
      <c r="GT534">
        <v>0</v>
      </c>
      <c r="GU534" t="s">
        <v>3</v>
      </c>
      <c r="GV534">
        <f t="shared" si="625"/>
        <v>0</v>
      </c>
      <c r="GW534">
        <v>1</v>
      </c>
      <c r="GX534">
        <f t="shared" si="626"/>
        <v>0</v>
      </c>
      <c r="HA534">
        <v>0</v>
      </c>
      <c r="HB534">
        <v>0</v>
      </c>
      <c r="IK534">
        <v>0</v>
      </c>
    </row>
    <row r="535" spans="1:245" x14ac:dyDescent="0.2">
      <c r="A535">
        <v>18</v>
      </c>
      <c r="B535">
        <v>1</v>
      </c>
      <c r="E535" t="s">
        <v>895</v>
      </c>
      <c r="F535" t="s">
        <v>896</v>
      </c>
      <c r="G535" t="s">
        <v>897</v>
      </c>
      <c r="H535" t="s">
        <v>28</v>
      </c>
      <c r="I535">
        <f>I534*J535</f>
        <v>384</v>
      </c>
      <c r="J535">
        <v>120</v>
      </c>
      <c r="O535">
        <f t="shared" si="592"/>
        <v>627422.98</v>
      </c>
      <c r="P535">
        <f t="shared" si="593"/>
        <v>627422.98</v>
      </c>
      <c r="Q535">
        <f t="shared" si="594"/>
        <v>0</v>
      </c>
      <c r="R535">
        <f t="shared" si="595"/>
        <v>0</v>
      </c>
      <c r="S535">
        <f t="shared" si="596"/>
        <v>0</v>
      </c>
      <c r="T535">
        <f t="shared" si="597"/>
        <v>0</v>
      </c>
      <c r="U535">
        <f t="shared" si="598"/>
        <v>0</v>
      </c>
      <c r="V535">
        <f t="shared" si="599"/>
        <v>0</v>
      </c>
      <c r="W535">
        <f t="shared" si="600"/>
        <v>0</v>
      </c>
      <c r="X535">
        <f t="shared" si="601"/>
        <v>0</v>
      </c>
      <c r="Y535">
        <f t="shared" si="602"/>
        <v>0</v>
      </c>
      <c r="AA535">
        <v>42145827</v>
      </c>
      <c r="AB535">
        <f t="shared" si="603"/>
        <v>253.32</v>
      </c>
      <c r="AC535">
        <f t="shared" si="627"/>
        <v>253.32</v>
      </c>
      <c r="AD535">
        <f>ROUND((ET535),6)</f>
        <v>0</v>
      </c>
      <c r="AE535">
        <f>ROUND((EU535),6)</f>
        <v>0</v>
      </c>
      <c r="AF535">
        <f>ROUND((EV535),6)</f>
        <v>0</v>
      </c>
      <c r="AG535">
        <f t="shared" si="605"/>
        <v>0</v>
      </c>
      <c r="AH535">
        <f>(EW535)</f>
        <v>0</v>
      </c>
      <c r="AI535">
        <f>(EX535)</f>
        <v>0</v>
      </c>
      <c r="AJ535">
        <f t="shared" si="607"/>
        <v>0</v>
      </c>
      <c r="AK535">
        <v>253.32</v>
      </c>
      <c r="AL535">
        <v>253.32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1</v>
      </c>
      <c r="AW535">
        <v>1</v>
      </c>
      <c r="AZ535">
        <v>1</v>
      </c>
      <c r="BA535">
        <v>1</v>
      </c>
      <c r="BB535">
        <v>1</v>
      </c>
      <c r="BC535">
        <v>6.45</v>
      </c>
      <c r="BD535" t="s">
        <v>3</v>
      </c>
      <c r="BE535" t="s">
        <v>3</v>
      </c>
      <c r="BF535" t="s">
        <v>3</v>
      </c>
      <c r="BG535" t="s">
        <v>3</v>
      </c>
      <c r="BH535">
        <v>3</v>
      </c>
      <c r="BI535">
        <v>1</v>
      </c>
      <c r="BJ535" t="s">
        <v>898</v>
      </c>
      <c r="BM535">
        <v>1686</v>
      </c>
      <c r="BN535">
        <v>7156650</v>
      </c>
      <c r="BO535" t="s">
        <v>896</v>
      </c>
      <c r="BP535">
        <v>1</v>
      </c>
      <c r="BQ535">
        <v>30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0</v>
      </c>
      <c r="CA535">
        <v>0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 t="shared" si="608"/>
        <v>627422.98</v>
      </c>
      <c r="CQ535">
        <f t="shared" si="609"/>
        <v>1633.914</v>
      </c>
      <c r="CR535">
        <f t="shared" si="610"/>
        <v>0</v>
      </c>
      <c r="CS535">
        <f t="shared" si="611"/>
        <v>0</v>
      </c>
      <c r="CT535">
        <f t="shared" si="612"/>
        <v>0</v>
      </c>
      <c r="CU535">
        <f t="shared" si="613"/>
        <v>0</v>
      </c>
      <c r="CV535">
        <f t="shared" si="614"/>
        <v>0</v>
      </c>
      <c r="CW535">
        <f t="shared" si="615"/>
        <v>0</v>
      </c>
      <c r="CX535">
        <f t="shared" si="616"/>
        <v>0</v>
      </c>
      <c r="CY535">
        <f t="shared" si="617"/>
        <v>0</v>
      </c>
      <c r="CZ535">
        <f t="shared" si="618"/>
        <v>0</v>
      </c>
      <c r="DC535" t="s">
        <v>3</v>
      </c>
      <c r="DD535" t="s">
        <v>3</v>
      </c>
      <c r="DE535" t="s">
        <v>3</v>
      </c>
      <c r="DF535" t="s">
        <v>3</v>
      </c>
      <c r="DG535" t="s">
        <v>3</v>
      </c>
      <c r="DH535" t="s">
        <v>3</v>
      </c>
      <c r="DI535" t="s">
        <v>3</v>
      </c>
      <c r="DJ535" t="s">
        <v>3</v>
      </c>
      <c r="DK535" t="s">
        <v>3</v>
      </c>
      <c r="DL535" t="s">
        <v>3</v>
      </c>
      <c r="DM535" t="s">
        <v>3</v>
      </c>
      <c r="DN535">
        <v>91</v>
      </c>
      <c r="DO535">
        <v>70</v>
      </c>
      <c r="DP535">
        <v>1.0469999999999999</v>
      </c>
      <c r="DQ535">
        <v>1.002</v>
      </c>
      <c r="DU535">
        <v>1005</v>
      </c>
      <c r="DV535" t="s">
        <v>28</v>
      </c>
      <c r="DW535" t="s">
        <v>28</v>
      </c>
      <c r="DX535">
        <v>1</v>
      </c>
      <c r="EE535">
        <v>21989038</v>
      </c>
      <c r="EF535">
        <v>30</v>
      </c>
      <c r="EG535" t="s">
        <v>22</v>
      </c>
      <c r="EH535">
        <v>0</v>
      </c>
      <c r="EI535" t="s">
        <v>3</v>
      </c>
      <c r="EJ535">
        <v>1</v>
      </c>
      <c r="EK535">
        <v>1686</v>
      </c>
      <c r="EL535" t="s">
        <v>893</v>
      </c>
      <c r="EM535" t="s">
        <v>894</v>
      </c>
      <c r="EO535" t="s">
        <v>3</v>
      </c>
      <c r="EQ535">
        <v>0</v>
      </c>
      <c r="ER535">
        <v>253.32</v>
      </c>
      <c r="ES535">
        <v>253.32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619"/>
        <v>0</v>
      </c>
      <c r="FS535">
        <v>0</v>
      </c>
      <c r="FX535">
        <v>91</v>
      </c>
      <c r="FY535">
        <v>70</v>
      </c>
      <c r="GA535" t="s">
        <v>3</v>
      </c>
      <c r="GD535">
        <v>0</v>
      </c>
      <c r="GF535">
        <v>-32616369</v>
      </c>
      <c r="GG535">
        <v>2</v>
      </c>
      <c r="GH535">
        <v>1</v>
      </c>
      <c r="GI535">
        <v>2</v>
      </c>
      <c r="GJ535">
        <v>0</v>
      </c>
      <c r="GK535">
        <f>ROUND(R535*(R12)/100,2)</f>
        <v>0</v>
      </c>
      <c r="GL535">
        <f t="shared" si="620"/>
        <v>0</v>
      </c>
      <c r="GM535">
        <f t="shared" si="621"/>
        <v>627422.98</v>
      </c>
      <c r="GN535">
        <f t="shared" si="622"/>
        <v>627422.98</v>
      </c>
      <c r="GO535">
        <f t="shared" si="623"/>
        <v>0</v>
      </c>
      <c r="GP535">
        <f t="shared" si="624"/>
        <v>0</v>
      </c>
      <c r="GR535">
        <v>0</v>
      </c>
      <c r="GS535">
        <v>0</v>
      </c>
      <c r="GT535">
        <v>0</v>
      </c>
      <c r="GU535" t="s">
        <v>3</v>
      </c>
      <c r="GV535">
        <f t="shared" si="625"/>
        <v>0</v>
      </c>
      <c r="GW535">
        <v>1</v>
      </c>
      <c r="GX535">
        <f t="shared" si="626"/>
        <v>0</v>
      </c>
      <c r="HA535">
        <v>0</v>
      </c>
      <c r="HB535">
        <v>0</v>
      </c>
      <c r="IK535">
        <v>0</v>
      </c>
    </row>
    <row r="536" spans="1:245" x14ac:dyDescent="0.2">
      <c r="A536">
        <v>17</v>
      </c>
      <c r="B536">
        <v>1</v>
      </c>
      <c r="E536" t="s">
        <v>899</v>
      </c>
      <c r="F536" t="s">
        <v>900</v>
      </c>
      <c r="G536" t="s">
        <v>901</v>
      </c>
      <c r="H536" t="s">
        <v>902</v>
      </c>
      <c r="I536">
        <v>90.88</v>
      </c>
      <c r="J536">
        <v>0</v>
      </c>
      <c r="O536">
        <f t="shared" si="592"/>
        <v>31316.78</v>
      </c>
      <c r="P536">
        <f t="shared" si="593"/>
        <v>409.41</v>
      </c>
      <c r="Q536">
        <f t="shared" si="594"/>
        <v>15165.15</v>
      </c>
      <c r="R536">
        <f t="shared" si="595"/>
        <v>429.41</v>
      </c>
      <c r="S536">
        <f t="shared" si="596"/>
        <v>15742.22</v>
      </c>
      <c r="T536">
        <f t="shared" si="597"/>
        <v>0</v>
      </c>
      <c r="U536">
        <f t="shared" si="598"/>
        <v>81.519359999999992</v>
      </c>
      <c r="V536">
        <f t="shared" si="599"/>
        <v>0</v>
      </c>
      <c r="W536">
        <f t="shared" si="600"/>
        <v>0</v>
      </c>
      <c r="X536">
        <f t="shared" si="601"/>
        <v>12121.51</v>
      </c>
      <c r="Y536">
        <f t="shared" si="602"/>
        <v>6926.58</v>
      </c>
      <c r="AA536">
        <v>42145827</v>
      </c>
      <c r="AB536">
        <f t="shared" si="603"/>
        <v>29.360499999999998</v>
      </c>
      <c r="AC536">
        <f t="shared" si="627"/>
        <v>1.06</v>
      </c>
      <c r="AD536">
        <f>ROUND(((ET536*1.25)),6)</f>
        <v>18.962499999999999</v>
      </c>
      <c r="AE536">
        <f>ROUND(((EU536*1.25)),6)</f>
        <v>4.7249999999999996</v>
      </c>
      <c r="AF536">
        <f>ROUND(((EV536*1.15)),6)</f>
        <v>9.3379999999999992</v>
      </c>
      <c r="AG536">
        <f t="shared" si="605"/>
        <v>0</v>
      </c>
      <c r="AH536">
        <f>((EW536*1.15))</f>
        <v>0.89699999999999991</v>
      </c>
      <c r="AI536">
        <f>((EX536*1.25))</f>
        <v>0</v>
      </c>
      <c r="AJ536">
        <f t="shared" si="607"/>
        <v>0</v>
      </c>
      <c r="AK536">
        <v>24.35</v>
      </c>
      <c r="AL536">
        <v>1.06</v>
      </c>
      <c r="AM536">
        <v>15.17</v>
      </c>
      <c r="AN536">
        <v>3.78</v>
      </c>
      <c r="AO536">
        <v>8.1199999999999992</v>
      </c>
      <c r="AP536">
        <v>0</v>
      </c>
      <c r="AQ536">
        <v>0.78</v>
      </c>
      <c r="AR536">
        <v>0</v>
      </c>
      <c r="AS536">
        <v>0</v>
      </c>
      <c r="AT536">
        <v>77</v>
      </c>
      <c r="AU536">
        <v>44</v>
      </c>
      <c r="AV536">
        <v>1</v>
      </c>
      <c r="AW536">
        <v>1</v>
      </c>
      <c r="AZ536">
        <v>1</v>
      </c>
      <c r="BA536">
        <v>18.55</v>
      </c>
      <c r="BB536">
        <v>8.8000000000000007</v>
      </c>
      <c r="BC536">
        <v>4.25</v>
      </c>
      <c r="BD536" t="s">
        <v>3</v>
      </c>
      <c r="BE536" t="s">
        <v>3</v>
      </c>
      <c r="BF536" t="s">
        <v>3</v>
      </c>
      <c r="BG536" t="s">
        <v>3</v>
      </c>
      <c r="BH536">
        <v>0</v>
      </c>
      <c r="BI536">
        <v>1</v>
      </c>
      <c r="BJ536" t="s">
        <v>903</v>
      </c>
      <c r="BM536">
        <v>64</v>
      </c>
      <c r="BN536">
        <v>7156650</v>
      </c>
      <c r="BO536" t="s">
        <v>900</v>
      </c>
      <c r="BP536">
        <v>1</v>
      </c>
      <c r="BQ536">
        <v>30</v>
      </c>
      <c r="BR536">
        <v>0</v>
      </c>
      <c r="BS536">
        <v>1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3</v>
      </c>
      <c r="BZ536">
        <v>77</v>
      </c>
      <c r="CA536">
        <v>44</v>
      </c>
      <c r="CF536">
        <v>0</v>
      </c>
      <c r="CG536">
        <v>0</v>
      </c>
      <c r="CM536">
        <v>0</v>
      </c>
      <c r="CN536" t="s">
        <v>3</v>
      </c>
      <c r="CO536">
        <v>0</v>
      </c>
      <c r="CP536">
        <f t="shared" si="608"/>
        <v>31316.78</v>
      </c>
      <c r="CQ536">
        <f t="shared" si="609"/>
        <v>4.5049999999999999</v>
      </c>
      <c r="CR536">
        <f t="shared" si="610"/>
        <v>166.87</v>
      </c>
      <c r="CS536">
        <f t="shared" si="611"/>
        <v>4.7249999999999996</v>
      </c>
      <c r="CT536">
        <f t="shared" si="612"/>
        <v>173.2199</v>
      </c>
      <c r="CU536">
        <f t="shared" si="613"/>
        <v>0</v>
      </c>
      <c r="CV536">
        <f t="shared" si="614"/>
        <v>0.89699999999999991</v>
      </c>
      <c r="CW536">
        <f t="shared" si="615"/>
        <v>0</v>
      </c>
      <c r="CX536">
        <f t="shared" si="616"/>
        <v>0</v>
      </c>
      <c r="CY536">
        <f t="shared" si="617"/>
        <v>12121.509399999999</v>
      </c>
      <c r="CZ536">
        <f t="shared" si="618"/>
        <v>6926.5767999999998</v>
      </c>
      <c r="DC536" t="s">
        <v>3</v>
      </c>
      <c r="DD536" t="s">
        <v>3</v>
      </c>
      <c r="DE536" t="s">
        <v>11</v>
      </c>
      <c r="DF536" t="s">
        <v>11</v>
      </c>
      <c r="DG536" t="s">
        <v>12</v>
      </c>
      <c r="DH536" t="s">
        <v>3</v>
      </c>
      <c r="DI536" t="s">
        <v>12</v>
      </c>
      <c r="DJ536" t="s">
        <v>11</v>
      </c>
      <c r="DK536" t="s">
        <v>3</v>
      </c>
      <c r="DL536" t="s">
        <v>3</v>
      </c>
      <c r="DM536" t="s">
        <v>3</v>
      </c>
      <c r="DN536">
        <v>91</v>
      </c>
      <c r="DO536">
        <v>70</v>
      </c>
      <c r="DP536">
        <v>1.0469999999999999</v>
      </c>
      <c r="DQ536">
        <v>1.0029999999999999</v>
      </c>
      <c r="DU536">
        <v>1013</v>
      </c>
      <c r="DV536" t="s">
        <v>902</v>
      </c>
      <c r="DW536" t="s">
        <v>902</v>
      </c>
      <c r="DX536">
        <v>1</v>
      </c>
      <c r="EE536">
        <v>21987416</v>
      </c>
      <c r="EF536">
        <v>30</v>
      </c>
      <c r="EG536" t="s">
        <v>22</v>
      </c>
      <c r="EH536">
        <v>0</v>
      </c>
      <c r="EI536" t="s">
        <v>3</v>
      </c>
      <c r="EJ536">
        <v>1</v>
      </c>
      <c r="EK536">
        <v>64</v>
      </c>
      <c r="EL536" t="s">
        <v>904</v>
      </c>
      <c r="EM536" t="s">
        <v>905</v>
      </c>
      <c r="EO536" t="s">
        <v>3</v>
      </c>
      <c r="EQ536">
        <v>131072</v>
      </c>
      <c r="ER536">
        <v>24.35</v>
      </c>
      <c r="ES536">
        <v>1.06</v>
      </c>
      <c r="ET536">
        <v>15.17</v>
      </c>
      <c r="EU536">
        <v>3.78</v>
      </c>
      <c r="EV536">
        <v>8.1199999999999992</v>
      </c>
      <c r="EW536">
        <v>0.78</v>
      </c>
      <c r="EX536">
        <v>0</v>
      </c>
      <c r="EY536">
        <v>0</v>
      </c>
      <c r="FQ536">
        <v>0</v>
      </c>
      <c r="FR536">
        <f t="shared" si="619"/>
        <v>0</v>
      </c>
      <c r="FS536">
        <v>0</v>
      </c>
      <c r="FX536">
        <v>91</v>
      </c>
      <c r="FY536">
        <v>70</v>
      </c>
      <c r="GA536" t="s">
        <v>3</v>
      </c>
      <c r="GD536">
        <v>0</v>
      </c>
      <c r="GF536">
        <v>-1946778311</v>
      </c>
      <c r="GG536">
        <v>2</v>
      </c>
      <c r="GH536">
        <v>1</v>
      </c>
      <c r="GI536">
        <v>2</v>
      </c>
      <c r="GJ536">
        <v>0</v>
      </c>
      <c r="GK536">
        <f>ROUND(R536*(R12)/100,2)</f>
        <v>717.11</v>
      </c>
      <c r="GL536">
        <f t="shared" si="620"/>
        <v>0</v>
      </c>
      <c r="GM536">
        <f t="shared" si="621"/>
        <v>51081.98</v>
      </c>
      <c r="GN536">
        <f t="shared" si="622"/>
        <v>51081.98</v>
      </c>
      <c r="GO536">
        <f t="shared" si="623"/>
        <v>0</v>
      </c>
      <c r="GP536">
        <f t="shared" si="624"/>
        <v>0</v>
      </c>
      <c r="GR536">
        <v>0</v>
      </c>
      <c r="GS536">
        <v>0</v>
      </c>
      <c r="GT536">
        <v>0</v>
      </c>
      <c r="GU536" t="s">
        <v>3</v>
      </c>
      <c r="GV536">
        <f t="shared" si="625"/>
        <v>0</v>
      </c>
      <c r="GW536">
        <v>1</v>
      </c>
      <c r="GX536">
        <f t="shared" si="626"/>
        <v>0</v>
      </c>
      <c r="HA536">
        <v>0</v>
      </c>
      <c r="HB536">
        <v>0</v>
      </c>
      <c r="IK536">
        <v>0</v>
      </c>
    </row>
    <row r="537" spans="1:245" x14ac:dyDescent="0.2">
      <c r="A537">
        <v>18</v>
      </c>
      <c r="B537">
        <v>1</v>
      </c>
      <c r="E537" t="s">
        <v>906</v>
      </c>
      <c r="F537" t="s">
        <v>907</v>
      </c>
      <c r="G537" t="s">
        <v>908</v>
      </c>
      <c r="H537" t="s">
        <v>123</v>
      </c>
      <c r="I537">
        <f>I536*J537</f>
        <v>99.968000000000004</v>
      </c>
      <c r="J537">
        <v>1.1000000000000001</v>
      </c>
      <c r="O537">
        <f t="shared" si="592"/>
        <v>61399.5</v>
      </c>
      <c r="P537">
        <f t="shared" si="593"/>
        <v>61399.5</v>
      </c>
      <c r="Q537">
        <f t="shared" si="594"/>
        <v>0</v>
      </c>
      <c r="R537">
        <f t="shared" si="595"/>
        <v>0</v>
      </c>
      <c r="S537">
        <f t="shared" si="596"/>
        <v>0</v>
      </c>
      <c r="T537">
        <f t="shared" si="597"/>
        <v>0</v>
      </c>
      <c r="U537">
        <f t="shared" si="598"/>
        <v>0</v>
      </c>
      <c r="V537">
        <f t="shared" si="599"/>
        <v>0</v>
      </c>
      <c r="W537">
        <f t="shared" si="600"/>
        <v>0</v>
      </c>
      <c r="X537">
        <f t="shared" si="601"/>
        <v>0</v>
      </c>
      <c r="Y537">
        <f t="shared" si="602"/>
        <v>0</v>
      </c>
      <c r="AA537">
        <v>42145827</v>
      </c>
      <c r="AB537">
        <f t="shared" si="603"/>
        <v>104.99</v>
      </c>
      <c r="AC537">
        <f t="shared" si="627"/>
        <v>104.99</v>
      </c>
      <c r="AD537">
        <f>ROUND((ET537),6)</f>
        <v>0</v>
      </c>
      <c r="AE537">
        <f>ROUND((EU537),6)</f>
        <v>0</v>
      </c>
      <c r="AF537">
        <f>ROUND((EV537),6)</f>
        <v>0</v>
      </c>
      <c r="AG537">
        <f t="shared" si="605"/>
        <v>0</v>
      </c>
      <c r="AH537">
        <f>(EW537)</f>
        <v>0</v>
      </c>
      <c r="AI537">
        <f>(EX537)</f>
        <v>0</v>
      </c>
      <c r="AJ537">
        <f t="shared" si="607"/>
        <v>0</v>
      </c>
      <c r="AK537">
        <v>104.99</v>
      </c>
      <c r="AL537">
        <v>104.99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1</v>
      </c>
      <c r="AW537">
        <v>1</v>
      </c>
      <c r="AZ537">
        <v>1</v>
      </c>
      <c r="BA537">
        <v>1</v>
      </c>
      <c r="BB537">
        <v>1</v>
      </c>
      <c r="BC537">
        <v>5.85</v>
      </c>
      <c r="BD537" t="s">
        <v>3</v>
      </c>
      <c r="BE537" t="s">
        <v>3</v>
      </c>
      <c r="BF537" t="s">
        <v>3</v>
      </c>
      <c r="BG537" t="s">
        <v>3</v>
      </c>
      <c r="BH537">
        <v>3</v>
      </c>
      <c r="BI537">
        <v>1</v>
      </c>
      <c r="BJ537" t="s">
        <v>909</v>
      </c>
      <c r="BM537">
        <v>64</v>
      </c>
      <c r="BN537">
        <v>7156650</v>
      </c>
      <c r="BO537" t="s">
        <v>907</v>
      </c>
      <c r="BP537">
        <v>1</v>
      </c>
      <c r="BQ537">
        <v>30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3</v>
      </c>
      <c r="BZ537">
        <v>0</v>
      </c>
      <c r="CA537">
        <v>0</v>
      </c>
      <c r="CF537">
        <v>0</v>
      </c>
      <c r="CG537">
        <v>0</v>
      </c>
      <c r="CM537">
        <v>0</v>
      </c>
      <c r="CN537" t="s">
        <v>3</v>
      </c>
      <c r="CO537">
        <v>0</v>
      </c>
      <c r="CP537">
        <f t="shared" si="608"/>
        <v>61399.5</v>
      </c>
      <c r="CQ537">
        <f t="shared" si="609"/>
        <v>614.19149999999991</v>
      </c>
      <c r="CR537">
        <f t="shared" si="610"/>
        <v>0</v>
      </c>
      <c r="CS537">
        <f t="shared" si="611"/>
        <v>0</v>
      </c>
      <c r="CT537">
        <f t="shared" si="612"/>
        <v>0</v>
      </c>
      <c r="CU537">
        <f t="shared" si="613"/>
        <v>0</v>
      </c>
      <c r="CV537">
        <f t="shared" si="614"/>
        <v>0</v>
      </c>
      <c r="CW537">
        <f t="shared" si="615"/>
        <v>0</v>
      </c>
      <c r="CX537">
        <f t="shared" si="616"/>
        <v>0</v>
      </c>
      <c r="CY537">
        <f t="shared" si="617"/>
        <v>0</v>
      </c>
      <c r="CZ537">
        <f t="shared" si="618"/>
        <v>0</v>
      </c>
      <c r="DC537" t="s">
        <v>3</v>
      </c>
      <c r="DD537" t="s">
        <v>3</v>
      </c>
      <c r="DE537" t="s">
        <v>3</v>
      </c>
      <c r="DF537" t="s">
        <v>3</v>
      </c>
      <c r="DG537" t="s">
        <v>3</v>
      </c>
      <c r="DH537" t="s">
        <v>3</v>
      </c>
      <c r="DI537" t="s">
        <v>3</v>
      </c>
      <c r="DJ537" t="s">
        <v>3</v>
      </c>
      <c r="DK537" t="s">
        <v>3</v>
      </c>
      <c r="DL537" t="s">
        <v>3</v>
      </c>
      <c r="DM537" t="s">
        <v>3</v>
      </c>
      <c r="DN537">
        <v>91</v>
      </c>
      <c r="DO537">
        <v>70</v>
      </c>
      <c r="DP537">
        <v>1.0469999999999999</v>
      </c>
      <c r="DQ537">
        <v>1.0029999999999999</v>
      </c>
      <c r="DU537">
        <v>1007</v>
      </c>
      <c r="DV537" t="s">
        <v>123</v>
      </c>
      <c r="DW537" t="s">
        <v>123</v>
      </c>
      <c r="DX537">
        <v>1</v>
      </c>
      <c r="EE537">
        <v>21987416</v>
      </c>
      <c r="EF537">
        <v>30</v>
      </c>
      <c r="EG537" t="s">
        <v>22</v>
      </c>
      <c r="EH537">
        <v>0</v>
      </c>
      <c r="EI537" t="s">
        <v>3</v>
      </c>
      <c r="EJ537">
        <v>1</v>
      </c>
      <c r="EK537">
        <v>64</v>
      </c>
      <c r="EL537" t="s">
        <v>904</v>
      </c>
      <c r="EM537" t="s">
        <v>905</v>
      </c>
      <c r="EO537" t="s">
        <v>3</v>
      </c>
      <c r="EQ537">
        <v>0</v>
      </c>
      <c r="ER537">
        <v>104.99</v>
      </c>
      <c r="ES537">
        <v>104.99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619"/>
        <v>0</v>
      </c>
      <c r="FS537">
        <v>0</v>
      </c>
      <c r="FX537">
        <v>91</v>
      </c>
      <c r="FY537">
        <v>70</v>
      </c>
      <c r="GA537" t="s">
        <v>3</v>
      </c>
      <c r="GD537">
        <v>0</v>
      </c>
      <c r="GF537">
        <v>2069056849</v>
      </c>
      <c r="GG537">
        <v>2</v>
      </c>
      <c r="GH537">
        <v>1</v>
      </c>
      <c r="GI537">
        <v>2</v>
      </c>
      <c r="GJ537">
        <v>0</v>
      </c>
      <c r="GK537">
        <f>ROUND(R537*(R12)/100,2)</f>
        <v>0</v>
      </c>
      <c r="GL537">
        <f t="shared" si="620"/>
        <v>0</v>
      </c>
      <c r="GM537">
        <f t="shared" si="621"/>
        <v>61399.5</v>
      </c>
      <c r="GN537">
        <f t="shared" si="622"/>
        <v>61399.5</v>
      </c>
      <c r="GO537">
        <f t="shared" si="623"/>
        <v>0</v>
      </c>
      <c r="GP537">
        <f t="shared" si="624"/>
        <v>0</v>
      </c>
      <c r="GR537">
        <v>0</v>
      </c>
      <c r="GS537">
        <v>0</v>
      </c>
      <c r="GT537">
        <v>0</v>
      </c>
      <c r="GU537" t="s">
        <v>3</v>
      </c>
      <c r="GV537">
        <f t="shared" si="625"/>
        <v>0</v>
      </c>
      <c r="GW537">
        <v>1</v>
      </c>
      <c r="GX537">
        <f t="shared" si="626"/>
        <v>0</v>
      </c>
      <c r="HA537">
        <v>0</v>
      </c>
      <c r="HB537">
        <v>0</v>
      </c>
      <c r="IK537">
        <v>0</v>
      </c>
    </row>
    <row r="538" spans="1:245" x14ac:dyDescent="0.2">
      <c r="A538">
        <v>17</v>
      </c>
      <c r="B538">
        <v>1</v>
      </c>
      <c r="E538" t="s">
        <v>910</v>
      </c>
      <c r="F538" t="s">
        <v>911</v>
      </c>
      <c r="G538" t="s">
        <v>912</v>
      </c>
      <c r="H538" t="s">
        <v>913</v>
      </c>
      <c r="I538">
        <v>0.90880000000000005</v>
      </c>
      <c r="J538">
        <v>0</v>
      </c>
      <c r="O538">
        <f t="shared" si="592"/>
        <v>9378.2900000000009</v>
      </c>
      <c r="P538">
        <f t="shared" si="593"/>
        <v>0</v>
      </c>
      <c r="Q538">
        <f t="shared" si="594"/>
        <v>7037.51</v>
      </c>
      <c r="R538">
        <f t="shared" si="595"/>
        <v>221.5</v>
      </c>
      <c r="S538">
        <f t="shared" si="596"/>
        <v>2340.7800000000002</v>
      </c>
      <c r="T538">
        <f t="shared" si="597"/>
        <v>0</v>
      </c>
      <c r="U538">
        <f t="shared" si="598"/>
        <v>11.287296000000001</v>
      </c>
      <c r="V538">
        <f t="shared" si="599"/>
        <v>0</v>
      </c>
      <c r="W538">
        <f t="shared" si="600"/>
        <v>0</v>
      </c>
      <c r="X538">
        <f t="shared" si="601"/>
        <v>2293.96</v>
      </c>
      <c r="Y538">
        <f t="shared" si="602"/>
        <v>1264.02</v>
      </c>
      <c r="AA538">
        <v>42145827</v>
      </c>
      <c r="AB538">
        <f t="shared" si="603"/>
        <v>943.81349999999998</v>
      </c>
      <c r="AC538">
        <f t="shared" si="627"/>
        <v>0</v>
      </c>
      <c r="AD538">
        <f>ROUND(((ET538*1.25)),6)</f>
        <v>804.96249999999998</v>
      </c>
      <c r="AE538">
        <f>ROUND(((EU538*1.25)),6)</f>
        <v>243.72499999999999</v>
      </c>
      <c r="AF538">
        <f>ROUND(((EV538*1.15)),6)</f>
        <v>138.851</v>
      </c>
      <c r="AG538">
        <f t="shared" si="605"/>
        <v>0</v>
      </c>
      <c r="AH538">
        <f>((EW538*1.15))</f>
        <v>12.42</v>
      </c>
      <c r="AI538">
        <f>((EX538*1.25))</f>
        <v>0</v>
      </c>
      <c r="AJ538">
        <f t="shared" si="607"/>
        <v>0</v>
      </c>
      <c r="AK538">
        <v>764.71</v>
      </c>
      <c r="AL538">
        <v>0</v>
      </c>
      <c r="AM538">
        <v>643.97</v>
      </c>
      <c r="AN538">
        <v>194.98</v>
      </c>
      <c r="AO538">
        <v>120.74</v>
      </c>
      <c r="AP538">
        <v>0</v>
      </c>
      <c r="AQ538">
        <v>10.8</v>
      </c>
      <c r="AR538">
        <v>0</v>
      </c>
      <c r="AS538">
        <v>0</v>
      </c>
      <c r="AT538">
        <v>98</v>
      </c>
      <c r="AU538">
        <v>54</v>
      </c>
      <c r="AV538">
        <v>1</v>
      </c>
      <c r="AW538">
        <v>1</v>
      </c>
      <c r="AZ538">
        <v>1</v>
      </c>
      <c r="BA538">
        <v>18.55</v>
      </c>
      <c r="BB538">
        <v>9.6199999999999992</v>
      </c>
      <c r="BC538">
        <v>1</v>
      </c>
      <c r="BD538" t="s">
        <v>3</v>
      </c>
      <c r="BE538" t="s">
        <v>3</v>
      </c>
      <c r="BF538" t="s">
        <v>3</v>
      </c>
      <c r="BG538" t="s">
        <v>3</v>
      </c>
      <c r="BH538">
        <v>0</v>
      </c>
      <c r="BI538">
        <v>1</v>
      </c>
      <c r="BJ538" t="s">
        <v>914</v>
      </c>
      <c r="BM538">
        <v>10</v>
      </c>
      <c r="BN538">
        <v>7156650</v>
      </c>
      <c r="BO538" t="s">
        <v>911</v>
      </c>
      <c r="BP538">
        <v>1</v>
      </c>
      <c r="BQ538">
        <v>30</v>
      </c>
      <c r="BR538">
        <v>0</v>
      </c>
      <c r="BS538">
        <v>1</v>
      </c>
      <c r="BT538">
        <v>1</v>
      </c>
      <c r="BU538">
        <v>1</v>
      </c>
      <c r="BV538">
        <v>1</v>
      </c>
      <c r="BW538">
        <v>1</v>
      </c>
      <c r="BX538">
        <v>1</v>
      </c>
      <c r="BY538" t="s">
        <v>3</v>
      </c>
      <c r="BZ538">
        <v>98</v>
      </c>
      <c r="CA538">
        <v>54</v>
      </c>
      <c r="CF538">
        <v>0</v>
      </c>
      <c r="CG538">
        <v>0</v>
      </c>
      <c r="CM538">
        <v>0</v>
      </c>
      <c r="CN538" t="s">
        <v>3</v>
      </c>
      <c r="CO538">
        <v>0</v>
      </c>
      <c r="CP538">
        <f t="shared" si="608"/>
        <v>9378.2900000000009</v>
      </c>
      <c r="CQ538">
        <f t="shared" si="609"/>
        <v>0</v>
      </c>
      <c r="CR538">
        <f t="shared" si="610"/>
        <v>7743.7392499999987</v>
      </c>
      <c r="CS538">
        <f t="shared" si="611"/>
        <v>243.72499999999999</v>
      </c>
      <c r="CT538">
        <f t="shared" si="612"/>
        <v>2575.6860500000003</v>
      </c>
      <c r="CU538">
        <f t="shared" si="613"/>
        <v>0</v>
      </c>
      <c r="CV538">
        <f t="shared" si="614"/>
        <v>12.42</v>
      </c>
      <c r="CW538">
        <f t="shared" si="615"/>
        <v>0</v>
      </c>
      <c r="CX538">
        <f t="shared" si="616"/>
        <v>0</v>
      </c>
      <c r="CY538">
        <f t="shared" si="617"/>
        <v>2293.9644000000003</v>
      </c>
      <c r="CZ538">
        <f t="shared" si="618"/>
        <v>1264.0212000000001</v>
      </c>
      <c r="DC538" t="s">
        <v>3</v>
      </c>
      <c r="DD538" t="s">
        <v>3</v>
      </c>
      <c r="DE538" t="s">
        <v>11</v>
      </c>
      <c r="DF538" t="s">
        <v>11</v>
      </c>
      <c r="DG538" t="s">
        <v>12</v>
      </c>
      <c r="DH538" t="s">
        <v>3</v>
      </c>
      <c r="DI538" t="s">
        <v>12</v>
      </c>
      <c r="DJ538" t="s">
        <v>11</v>
      </c>
      <c r="DK538" t="s">
        <v>3</v>
      </c>
      <c r="DL538" t="s">
        <v>3</v>
      </c>
      <c r="DM538" t="s">
        <v>3</v>
      </c>
      <c r="DN538">
        <v>98</v>
      </c>
      <c r="DO538">
        <v>77</v>
      </c>
      <c r="DP538">
        <v>1.0469999999999999</v>
      </c>
      <c r="DQ538">
        <v>1</v>
      </c>
      <c r="DU538">
        <v>1013</v>
      </c>
      <c r="DV538" t="s">
        <v>913</v>
      </c>
      <c r="DW538" t="s">
        <v>913</v>
      </c>
      <c r="DX538">
        <v>1</v>
      </c>
      <c r="EE538">
        <v>21987362</v>
      </c>
      <c r="EF538">
        <v>30</v>
      </c>
      <c r="EG538" t="s">
        <v>22</v>
      </c>
      <c r="EH538">
        <v>0</v>
      </c>
      <c r="EI538" t="s">
        <v>3</v>
      </c>
      <c r="EJ538">
        <v>1</v>
      </c>
      <c r="EK538">
        <v>10</v>
      </c>
      <c r="EL538" t="s">
        <v>915</v>
      </c>
      <c r="EM538" t="s">
        <v>916</v>
      </c>
      <c r="EO538" t="s">
        <v>3</v>
      </c>
      <c r="EQ538">
        <v>131072</v>
      </c>
      <c r="ER538">
        <v>764.71</v>
      </c>
      <c r="ES538">
        <v>0</v>
      </c>
      <c r="ET538">
        <v>643.97</v>
      </c>
      <c r="EU538">
        <v>194.98</v>
      </c>
      <c r="EV538">
        <v>120.74</v>
      </c>
      <c r="EW538">
        <v>10.8</v>
      </c>
      <c r="EX538">
        <v>0</v>
      </c>
      <c r="EY538">
        <v>0</v>
      </c>
      <c r="FQ538">
        <v>0</v>
      </c>
      <c r="FR538">
        <f t="shared" si="619"/>
        <v>0</v>
      </c>
      <c r="FS538">
        <v>0</v>
      </c>
      <c r="FX538">
        <v>98</v>
      </c>
      <c r="FY538">
        <v>77</v>
      </c>
      <c r="GA538" t="s">
        <v>3</v>
      </c>
      <c r="GD538">
        <v>0</v>
      </c>
      <c r="GF538">
        <v>-1905194515</v>
      </c>
      <c r="GG538">
        <v>2</v>
      </c>
      <c r="GH538">
        <v>1</v>
      </c>
      <c r="GI538">
        <v>2</v>
      </c>
      <c r="GJ538">
        <v>0</v>
      </c>
      <c r="GK538">
        <f>ROUND(R538*(R12)/100,2)</f>
        <v>369.91</v>
      </c>
      <c r="GL538">
        <f t="shared" si="620"/>
        <v>0</v>
      </c>
      <c r="GM538">
        <f t="shared" si="621"/>
        <v>13306.18</v>
      </c>
      <c r="GN538">
        <f t="shared" si="622"/>
        <v>13306.18</v>
      </c>
      <c r="GO538">
        <f t="shared" si="623"/>
        <v>0</v>
      </c>
      <c r="GP538">
        <f t="shared" si="624"/>
        <v>0</v>
      </c>
      <c r="GR538">
        <v>0</v>
      </c>
      <c r="GS538">
        <v>0</v>
      </c>
      <c r="GT538">
        <v>0</v>
      </c>
      <c r="GU538" t="s">
        <v>3</v>
      </c>
      <c r="GV538">
        <f t="shared" si="625"/>
        <v>0</v>
      </c>
      <c r="GW538">
        <v>1</v>
      </c>
      <c r="GX538">
        <f t="shared" si="626"/>
        <v>0</v>
      </c>
      <c r="HA538">
        <v>0</v>
      </c>
      <c r="HB538">
        <v>0</v>
      </c>
      <c r="IK538">
        <v>0</v>
      </c>
    </row>
    <row r="539" spans="1:245" x14ac:dyDescent="0.2">
      <c r="A539">
        <v>17</v>
      </c>
      <c r="B539">
        <v>1</v>
      </c>
      <c r="E539" t="s">
        <v>917</v>
      </c>
      <c r="F539" t="s">
        <v>918</v>
      </c>
      <c r="G539" t="s">
        <v>919</v>
      </c>
      <c r="H539" t="s">
        <v>331</v>
      </c>
      <c r="I539">
        <v>3.6480000000000001</v>
      </c>
      <c r="J539">
        <v>0</v>
      </c>
      <c r="O539">
        <f t="shared" si="592"/>
        <v>35385.29</v>
      </c>
      <c r="P539">
        <f t="shared" si="593"/>
        <v>382.82</v>
      </c>
      <c r="Q539">
        <f t="shared" si="594"/>
        <v>2940.23</v>
      </c>
      <c r="R539">
        <f t="shared" si="595"/>
        <v>87.96</v>
      </c>
      <c r="S539">
        <f t="shared" si="596"/>
        <v>32062.240000000002</v>
      </c>
      <c r="T539">
        <f t="shared" si="597"/>
        <v>0</v>
      </c>
      <c r="U539">
        <f t="shared" si="598"/>
        <v>167.80799999999999</v>
      </c>
      <c r="V539">
        <f t="shared" si="599"/>
        <v>0</v>
      </c>
      <c r="W539">
        <f t="shared" si="600"/>
        <v>0</v>
      </c>
      <c r="X539">
        <f t="shared" si="601"/>
        <v>28856.02</v>
      </c>
      <c r="Y539">
        <f t="shared" si="602"/>
        <v>14107.39</v>
      </c>
      <c r="AA539">
        <v>42145827</v>
      </c>
      <c r="AB539">
        <f t="shared" si="603"/>
        <v>613.36249999999995</v>
      </c>
      <c r="AC539">
        <f t="shared" si="627"/>
        <v>24.75</v>
      </c>
      <c r="AD539">
        <f>ROUND(((ET539*1.25)),6)</f>
        <v>114.8125</v>
      </c>
      <c r="AE539">
        <f>ROUND(((EU539*1.25)),6)</f>
        <v>24.112500000000001</v>
      </c>
      <c r="AF539">
        <f>ROUND(((EV539*1.15)),6)</f>
        <v>473.8</v>
      </c>
      <c r="AG539">
        <f t="shared" si="605"/>
        <v>0</v>
      </c>
      <c r="AH539">
        <f>((EW539*1.15))</f>
        <v>46</v>
      </c>
      <c r="AI539">
        <f>((EX539*1.25))</f>
        <v>0</v>
      </c>
      <c r="AJ539">
        <f t="shared" si="607"/>
        <v>0</v>
      </c>
      <c r="AK539">
        <v>528.6</v>
      </c>
      <c r="AL539">
        <v>24.75</v>
      </c>
      <c r="AM539">
        <v>91.85</v>
      </c>
      <c r="AN539">
        <v>19.29</v>
      </c>
      <c r="AO539">
        <v>412</v>
      </c>
      <c r="AP539">
        <v>0</v>
      </c>
      <c r="AQ539">
        <v>40</v>
      </c>
      <c r="AR539">
        <v>0</v>
      </c>
      <c r="AS539">
        <v>0</v>
      </c>
      <c r="AT539">
        <v>90</v>
      </c>
      <c r="AU539">
        <v>44</v>
      </c>
      <c r="AV539">
        <v>1</v>
      </c>
      <c r="AW539">
        <v>1</v>
      </c>
      <c r="AZ539">
        <v>1</v>
      </c>
      <c r="BA539">
        <v>18.55</v>
      </c>
      <c r="BB539">
        <v>7.02</v>
      </c>
      <c r="BC539">
        <v>4.24</v>
      </c>
      <c r="BD539" t="s">
        <v>3</v>
      </c>
      <c r="BE539" t="s">
        <v>3</v>
      </c>
      <c r="BF539" t="s">
        <v>3</v>
      </c>
      <c r="BG539" t="s">
        <v>3</v>
      </c>
      <c r="BH539">
        <v>0</v>
      </c>
      <c r="BI539">
        <v>1</v>
      </c>
      <c r="BJ539" t="s">
        <v>920</v>
      </c>
      <c r="BM539">
        <v>91</v>
      </c>
      <c r="BN539">
        <v>7156650</v>
      </c>
      <c r="BO539" t="s">
        <v>918</v>
      </c>
      <c r="BP539">
        <v>1</v>
      </c>
      <c r="BQ539">
        <v>30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3</v>
      </c>
      <c r="BZ539">
        <v>90</v>
      </c>
      <c r="CA539">
        <v>44</v>
      </c>
      <c r="CF539">
        <v>0</v>
      </c>
      <c r="CG539">
        <v>0</v>
      </c>
      <c r="CM539">
        <v>0</v>
      </c>
      <c r="CN539" t="s">
        <v>3</v>
      </c>
      <c r="CO539">
        <v>0</v>
      </c>
      <c r="CP539">
        <f t="shared" si="608"/>
        <v>35385.29</v>
      </c>
      <c r="CQ539">
        <f t="shared" si="609"/>
        <v>104.94000000000001</v>
      </c>
      <c r="CR539">
        <f t="shared" si="610"/>
        <v>805.98374999999999</v>
      </c>
      <c r="CS539">
        <f t="shared" si="611"/>
        <v>24.112500000000001</v>
      </c>
      <c r="CT539">
        <f t="shared" si="612"/>
        <v>8788.99</v>
      </c>
      <c r="CU539">
        <f t="shared" si="613"/>
        <v>0</v>
      </c>
      <c r="CV539">
        <f t="shared" si="614"/>
        <v>46</v>
      </c>
      <c r="CW539">
        <f t="shared" si="615"/>
        <v>0</v>
      </c>
      <c r="CX539">
        <f t="shared" si="616"/>
        <v>0</v>
      </c>
      <c r="CY539">
        <f t="shared" si="617"/>
        <v>28856.016000000003</v>
      </c>
      <c r="CZ539">
        <f t="shared" si="618"/>
        <v>14107.385600000001</v>
      </c>
      <c r="DC539" t="s">
        <v>3</v>
      </c>
      <c r="DD539" t="s">
        <v>3</v>
      </c>
      <c r="DE539" t="s">
        <v>11</v>
      </c>
      <c r="DF539" t="s">
        <v>11</v>
      </c>
      <c r="DG539" t="s">
        <v>12</v>
      </c>
      <c r="DH539" t="s">
        <v>3</v>
      </c>
      <c r="DI539" t="s">
        <v>12</v>
      </c>
      <c r="DJ539" t="s">
        <v>11</v>
      </c>
      <c r="DK539" t="s">
        <v>3</v>
      </c>
      <c r="DL539" t="s">
        <v>3</v>
      </c>
      <c r="DM539" t="s">
        <v>3</v>
      </c>
      <c r="DN539">
        <v>104</v>
      </c>
      <c r="DO539">
        <v>70</v>
      </c>
      <c r="DP539">
        <v>1.0469999999999999</v>
      </c>
      <c r="DQ539">
        <v>1</v>
      </c>
      <c r="DU539">
        <v>1013</v>
      </c>
      <c r="DV539" t="s">
        <v>331</v>
      </c>
      <c r="DW539" t="s">
        <v>331</v>
      </c>
      <c r="DX539">
        <v>1</v>
      </c>
      <c r="EE539">
        <v>21987443</v>
      </c>
      <c r="EF539">
        <v>30</v>
      </c>
      <c r="EG539" t="s">
        <v>22</v>
      </c>
      <c r="EH539">
        <v>0</v>
      </c>
      <c r="EI539" t="s">
        <v>3</v>
      </c>
      <c r="EJ539">
        <v>1</v>
      </c>
      <c r="EK539">
        <v>91</v>
      </c>
      <c r="EL539" t="s">
        <v>333</v>
      </c>
      <c r="EM539" t="s">
        <v>334</v>
      </c>
      <c r="EO539" t="s">
        <v>3</v>
      </c>
      <c r="EQ539">
        <v>131072</v>
      </c>
      <c r="ER539">
        <v>528.6</v>
      </c>
      <c r="ES539">
        <v>24.75</v>
      </c>
      <c r="ET539">
        <v>91.85</v>
      </c>
      <c r="EU539">
        <v>19.29</v>
      </c>
      <c r="EV539">
        <v>412</v>
      </c>
      <c r="EW539">
        <v>40</v>
      </c>
      <c r="EX539">
        <v>0</v>
      </c>
      <c r="EY539">
        <v>0</v>
      </c>
      <c r="FQ539">
        <v>0</v>
      </c>
      <c r="FR539">
        <f t="shared" si="619"/>
        <v>0</v>
      </c>
      <c r="FS539">
        <v>0</v>
      </c>
      <c r="FX539">
        <v>104</v>
      </c>
      <c r="FY539">
        <v>70</v>
      </c>
      <c r="GA539" t="s">
        <v>3</v>
      </c>
      <c r="GD539">
        <v>0</v>
      </c>
      <c r="GF539">
        <v>2125416739</v>
      </c>
      <c r="GG539">
        <v>2</v>
      </c>
      <c r="GH539">
        <v>1</v>
      </c>
      <c r="GI539">
        <v>2</v>
      </c>
      <c r="GJ539">
        <v>0</v>
      </c>
      <c r="GK539">
        <f>ROUND(R539*(R12)/100,2)</f>
        <v>146.88999999999999</v>
      </c>
      <c r="GL539">
        <f t="shared" si="620"/>
        <v>0</v>
      </c>
      <c r="GM539">
        <f t="shared" si="621"/>
        <v>78495.59</v>
      </c>
      <c r="GN539">
        <f t="shared" si="622"/>
        <v>78495.59</v>
      </c>
      <c r="GO539">
        <f t="shared" si="623"/>
        <v>0</v>
      </c>
      <c r="GP539">
        <f t="shared" si="624"/>
        <v>0</v>
      </c>
      <c r="GR539">
        <v>0</v>
      </c>
      <c r="GS539">
        <v>0</v>
      </c>
      <c r="GT539">
        <v>0</v>
      </c>
      <c r="GU539" t="s">
        <v>3</v>
      </c>
      <c r="GV539">
        <f t="shared" si="625"/>
        <v>0</v>
      </c>
      <c r="GW539">
        <v>1</v>
      </c>
      <c r="GX539">
        <f t="shared" si="626"/>
        <v>0</v>
      </c>
      <c r="HA539">
        <v>0</v>
      </c>
      <c r="HB539">
        <v>0</v>
      </c>
      <c r="IK539">
        <v>0</v>
      </c>
    </row>
    <row r="540" spans="1:245" x14ac:dyDescent="0.2">
      <c r="A540">
        <v>18</v>
      </c>
      <c r="B540">
        <v>1</v>
      </c>
      <c r="E540" t="s">
        <v>921</v>
      </c>
      <c r="F540" t="s">
        <v>922</v>
      </c>
      <c r="G540" t="s">
        <v>923</v>
      </c>
      <c r="H540" t="s">
        <v>123</v>
      </c>
      <c r="I540">
        <f>I539*J540</f>
        <v>11.162879999999999</v>
      </c>
      <c r="J540">
        <v>3.0599999999999996</v>
      </c>
      <c r="O540">
        <f t="shared" si="592"/>
        <v>42265.46</v>
      </c>
      <c r="P540">
        <f t="shared" si="593"/>
        <v>42265.46</v>
      </c>
      <c r="Q540">
        <f t="shared" si="594"/>
        <v>0</v>
      </c>
      <c r="R540">
        <f t="shared" si="595"/>
        <v>0</v>
      </c>
      <c r="S540">
        <f t="shared" si="596"/>
        <v>0</v>
      </c>
      <c r="T540">
        <f t="shared" si="597"/>
        <v>0</v>
      </c>
      <c r="U540">
        <f t="shared" si="598"/>
        <v>0</v>
      </c>
      <c r="V540">
        <f t="shared" si="599"/>
        <v>0</v>
      </c>
      <c r="W540">
        <f t="shared" si="600"/>
        <v>0</v>
      </c>
      <c r="X540">
        <f t="shared" si="601"/>
        <v>0</v>
      </c>
      <c r="Y540">
        <f t="shared" si="602"/>
        <v>0</v>
      </c>
      <c r="AA540">
        <v>42145827</v>
      </c>
      <c r="AB540">
        <f t="shared" si="603"/>
        <v>706.39</v>
      </c>
      <c r="AC540">
        <f t="shared" si="627"/>
        <v>706.39</v>
      </c>
      <c r="AD540">
        <f>ROUND((ET540),6)</f>
        <v>0</v>
      </c>
      <c r="AE540">
        <f>ROUND((EU540),6)</f>
        <v>0</v>
      </c>
      <c r="AF540">
        <f>ROUND((EV540),6)</f>
        <v>0</v>
      </c>
      <c r="AG540">
        <f t="shared" si="605"/>
        <v>0</v>
      </c>
      <c r="AH540">
        <f>(EW540)</f>
        <v>0</v>
      </c>
      <c r="AI540">
        <f>(EX540)</f>
        <v>0</v>
      </c>
      <c r="AJ540">
        <f t="shared" si="607"/>
        <v>0</v>
      </c>
      <c r="AK540">
        <v>706.39</v>
      </c>
      <c r="AL540">
        <v>706.39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1</v>
      </c>
      <c r="AW540">
        <v>1</v>
      </c>
      <c r="AZ540">
        <v>1</v>
      </c>
      <c r="BA540">
        <v>1</v>
      </c>
      <c r="BB540">
        <v>1</v>
      </c>
      <c r="BC540">
        <v>5.36</v>
      </c>
      <c r="BD540" t="s">
        <v>3</v>
      </c>
      <c r="BE540" t="s">
        <v>3</v>
      </c>
      <c r="BF540" t="s">
        <v>3</v>
      </c>
      <c r="BG540" t="s">
        <v>3</v>
      </c>
      <c r="BH540">
        <v>3</v>
      </c>
      <c r="BI540">
        <v>1</v>
      </c>
      <c r="BJ540" t="s">
        <v>924</v>
      </c>
      <c r="BM540">
        <v>91</v>
      </c>
      <c r="BN540">
        <v>7156650</v>
      </c>
      <c r="BO540" t="s">
        <v>922</v>
      </c>
      <c r="BP540">
        <v>1</v>
      </c>
      <c r="BQ540">
        <v>30</v>
      </c>
      <c r="BR540">
        <v>0</v>
      </c>
      <c r="BS540">
        <v>1</v>
      </c>
      <c r="BT540">
        <v>1</v>
      </c>
      <c r="BU540">
        <v>1</v>
      </c>
      <c r="BV540">
        <v>1</v>
      </c>
      <c r="BW540">
        <v>1</v>
      </c>
      <c r="BX540">
        <v>1</v>
      </c>
      <c r="BY540" t="s">
        <v>3</v>
      </c>
      <c r="BZ540">
        <v>0</v>
      </c>
      <c r="CA540">
        <v>0</v>
      </c>
      <c r="CF540">
        <v>0</v>
      </c>
      <c r="CG540">
        <v>0</v>
      </c>
      <c r="CM540">
        <v>0</v>
      </c>
      <c r="CN540" t="s">
        <v>3</v>
      </c>
      <c r="CO540">
        <v>0</v>
      </c>
      <c r="CP540">
        <f t="shared" si="608"/>
        <v>42265.46</v>
      </c>
      <c r="CQ540">
        <f t="shared" si="609"/>
        <v>3786.2504000000004</v>
      </c>
      <c r="CR540">
        <f t="shared" si="610"/>
        <v>0</v>
      </c>
      <c r="CS540">
        <f t="shared" si="611"/>
        <v>0</v>
      </c>
      <c r="CT540">
        <f t="shared" si="612"/>
        <v>0</v>
      </c>
      <c r="CU540">
        <f t="shared" si="613"/>
        <v>0</v>
      </c>
      <c r="CV540">
        <f t="shared" si="614"/>
        <v>0</v>
      </c>
      <c r="CW540">
        <f t="shared" si="615"/>
        <v>0</v>
      </c>
      <c r="CX540">
        <f t="shared" si="616"/>
        <v>0</v>
      </c>
      <c r="CY540">
        <f t="shared" si="617"/>
        <v>0</v>
      </c>
      <c r="CZ540">
        <f t="shared" si="618"/>
        <v>0</v>
      </c>
      <c r="DC540" t="s">
        <v>3</v>
      </c>
      <c r="DD540" t="s">
        <v>3</v>
      </c>
      <c r="DE540" t="s">
        <v>3</v>
      </c>
      <c r="DF540" t="s">
        <v>3</v>
      </c>
      <c r="DG540" t="s">
        <v>3</v>
      </c>
      <c r="DH540" t="s">
        <v>3</v>
      </c>
      <c r="DI540" t="s">
        <v>3</v>
      </c>
      <c r="DJ540" t="s">
        <v>3</v>
      </c>
      <c r="DK540" t="s">
        <v>3</v>
      </c>
      <c r="DL540" t="s">
        <v>3</v>
      </c>
      <c r="DM540" t="s">
        <v>3</v>
      </c>
      <c r="DN540">
        <v>104</v>
      </c>
      <c r="DO540">
        <v>70</v>
      </c>
      <c r="DP540">
        <v>1.0469999999999999</v>
      </c>
      <c r="DQ540">
        <v>1</v>
      </c>
      <c r="DU540">
        <v>1007</v>
      </c>
      <c r="DV540" t="s">
        <v>123</v>
      </c>
      <c r="DW540" t="s">
        <v>123</v>
      </c>
      <c r="DX540">
        <v>1</v>
      </c>
      <c r="EE540">
        <v>21987443</v>
      </c>
      <c r="EF540">
        <v>30</v>
      </c>
      <c r="EG540" t="s">
        <v>22</v>
      </c>
      <c r="EH540">
        <v>0</v>
      </c>
      <c r="EI540" t="s">
        <v>3</v>
      </c>
      <c r="EJ540">
        <v>1</v>
      </c>
      <c r="EK540">
        <v>91</v>
      </c>
      <c r="EL540" t="s">
        <v>333</v>
      </c>
      <c r="EM540" t="s">
        <v>334</v>
      </c>
      <c r="EO540" t="s">
        <v>3</v>
      </c>
      <c r="EQ540">
        <v>0</v>
      </c>
      <c r="ER540">
        <v>706.39</v>
      </c>
      <c r="ES540">
        <v>706.39</v>
      </c>
      <c r="ET540">
        <v>0</v>
      </c>
      <c r="EU540">
        <v>0</v>
      </c>
      <c r="EV540">
        <v>0</v>
      </c>
      <c r="EW540">
        <v>0</v>
      </c>
      <c r="EX540">
        <v>0</v>
      </c>
      <c r="FQ540">
        <v>0</v>
      </c>
      <c r="FR540">
        <f t="shared" si="619"/>
        <v>0</v>
      </c>
      <c r="FS540">
        <v>0</v>
      </c>
      <c r="FX540">
        <v>104</v>
      </c>
      <c r="FY540">
        <v>70</v>
      </c>
      <c r="GA540" t="s">
        <v>3</v>
      </c>
      <c r="GD540">
        <v>0</v>
      </c>
      <c r="GF540">
        <v>-785438475</v>
      </c>
      <c r="GG540">
        <v>2</v>
      </c>
      <c r="GH540">
        <v>1</v>
      </c>
      <c r="GI540">
        <v>2</v>
      </c>
      <c r="GJ540">
        <v>0</v>
      </c>
      <c r="GK540">
        <f>ROUND(R540*(R12)/100,2)</f>
        <v>0</v>
      </c>
      <c r="GL540">
        <f t="shared" si="620"/>
        <v>0</v>
      </c>
      <c r="GM540">
        <f t="shared" si="621"/>
        <v>42265.46</v>
      </c>
      <c r="GN540">
        <f t="shared" si="622"/>
        <v>42265.46</v>
      </c>
      <c r="GO540">
        <f t="shared" si="623"/>
        <v>0</v>
      </c>
      <c r="GP540">
        <f t="shared" si="624"/>
        <v>0</v>
      </c>
      <c r="GR540">
        <v>0</v>
      </c>
      <c r="GS540">
        <v>0</v>
      </c>
      <c r="GT540">
        <v>0</v>
      </c>
      <c r="GU540" t="s">
        <v>3</v>
      </c>
      <c r="GV540">
        <f t="shared" si="625"/>
        <v>0</v>
      </c>
      <c r="GW540">
        <v>1</v>
      </c>
      <c r="GX540">
        <f t="shared" si="626"/>
        <v>0</v>
      </c>
      <c r="HA540">
        <v>0</v>
      </c>
      <c r="HB540">
        <v>0</v>
      </c>
      <c r="IK540">
        <v>0</v>
      </c>
    </row>
    <row r="541" spans="1:245" x14ac:dyDescent="0.2">
      <c r="A541">
        <v>17</v>
      </c>
      <c r="B541">
        <v>1</v>
      </c>
      <c r="E541" t="s">
        <v>925</v>
      </c>
      <c r="F541" t="s">
        <v>926</v>
      </c>
      <c r="G541" t="s">
        <v>927</v>
      </c>
      <c r="H541" t="s">
        <v>331</v>
      </c>
      <c r="I541">
        <v>3.6480000000000001</v>
      </c>
      <c r="J541">
        <v>0</v>
      </c>
      <c r="O541">
        <f t="shared" si="592"/>
        <v>13093.61</v>
      </c>
      <c r="P541">
        <f t="shared" si="593"/>
        <v>0</v>
      </c>
      <c r="Q541">
        <f t="shared" si="594"/>
        <v>95.95</v>
      </c>
      <c r="R541">
        <f t="shared" si="595"/>
        <v>1.92</v>
      </c>
      <c r="S541">
        <f t="shared" si="596"/>
        <v>12997.66</v>
      </c>
      <c r="T541">
        <f t="shared" si="597"/>
        <v>0</v>
      </c>
      <c r="U541">
        <f t="shared" si="598"/>
        <v>61.082112000000002</v>
      </c>
      <c r="V541">
        <f t="shared" si="599"/>
        <v>0</v>
      </c>
      <c r="W541">
        <f t="shared" si="600"/>
        <v>0</v>
      </c>
      <c r="X541">
        <f t="shared" si="601"/>
        <v>11697.89</v>
      </c>
      <c r="Y541">
        <f t="shared" si="602"/>
        <v>5718.97</v>
      </c>
      <c r="AA541">
        <v>42145827</v>
      </c>
      <c r="AB541">
        <f t="shared" si="603"/>
        <v>211.84800000000001</v>
      </c>
      <c r="AC541">
        <f>ROUND(((ES541*14)),6)</f>
        <v>0</v>
      </c>
      <c r="AD541">
        <f>ROUND((((ET541*1.25)*14)),6)</f>
        <v>19.774999999999999</v>
      </c>
      <c r="AE541">
        <f>ROUND((((EU541*1.25)*14)),6)</f>
        <v>0.52500000000000002</v>
      </c>
      <c r="AF541">
        <f>ROUND((((EV541*1.15)*14)),6)</f>
        <v>192.07300000000001</v>
      </c>
      <c r="AG541">
        <f t="shared" si="605"/>
        <v>0</v>
      </c>
      <c r="AH541">
        <f>(((EW541*1.15)*14))</f>
        <v>16.744</v>
      </c>
      <c r="AI541">
        <f>(((EX541*1.25)*14))</f>
        <v>0</v>
      </c>
      <c r="AJ541">
        <f t="shared" si="607"/>
        <v>0</v>
      </c>
      <c r="AK541">
        <v>13.06</v>
      </c>
      <c r="AL541">
        <v>0</v>
      </c>
      <c r="AM541">
        <v>1.1299999999999999</v>
      </c>
      <c r="AN541">
        <v>0.03</v>
      </c>
      <c r="AO541">
        <v>11.93</v>
      </c>
      <c r="AP541">
        <v>0</v>
      </c>
      <c r="AQ541">
        <v>1.04</v>
      </c>
      <c r="AR541">
        <v>0</v>
      </c>
      <c r="AS541">
        <v>0</v>
      </c>
      <c r="AT541">
        <v>90</v>
      </c>
      <c r="AU541">
        <v>44</v>
      </c>
      <c r="AV541">
        <v>1</v>
      </c>
      <c r="AW541">
        <v>1</v>
      </c>
      <c r="AZ541">
        <v>1</v>
      </c>
      <c r="BA541">
        <v>18.55</v>
      </c>
      <c r="BB541">
        <v>1.33</v>
      </c>
      <c r="BC541">
        <v>1</v>
      </c>
      <c r="BD541" t="s">
        <v>3</v>
      </c>
      <c r="BE541" t="s">
        <v>3</v>
      </c>
      <c r="BF541" t="s">
        <v>3</v>
      </c>
      <c r="BG541" t="s">
        <v>3</v>
      </c>
      <c r="BH541">
        <v>0</v>
      </c>
      <c r="BI541">
        <v>1</v>
      </c>
      <c r="BJ541" t="s">
        <v>928</v>
      </c>
      <c r="BM541">
        <v>91</v>
      </c>
      <c r="BN541">
        <v>7156650</v>
      </c>
      <c r="BO541" t="s">
        <v>926</v>
      </c>
      <c r="BP541">
        <v>1</v>
      </c>
      <c r="BQ541">
        <v>30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3</v>
      </c>
      <c r="BZ541">
        <v>90</v>
      </c>
      <c r="CA541">
        <v>44</v>
      </c>
      <c r="CF541">
        <v>0</v>
      </c>
      <c r="CG541">
        <v>0</v>
      </c>
      <c r="CM541">
        <v>0</v>
      </c>
      <c r="CN541" t="s">
        <v>3</v>
      </c>
      <c r="CO541">
        <v>0</v>
      </c>
      <c r="CP541">
        <f t="shared" si="608"/>
        <v>13093.61</v>
      </c>
      <c r="CQ541">
        <f t="shared" si="609"/>
        <v>0</v>
      </c>
      <c r="CR541">
        <f t="shared" si="610"/>
        <v>26.300750000000001</v>
      </c>
      <c r="CS541">
        <f t="shared" si="611"/>
        <v>0.52500000000000002</v>
      </c>
      <c r="CT541">
        <f t="shared" si="612"/>
        <v>3562.9541500000005</v>
      </c>
      <c r="CU541">
        <f t="shared" si="613"/>
        <v>0</v>
      </c>
      <c r="CV541">
        <f t="shared" si="614"/>
        <v>16.744</v>
      </c>
      <c r="CW541">
        <f t="shared" si="615"/>
        <v>0</v>
      </c>
      <c r="CX541">
        <f t="shared" si="616"/>
        <v>0</v>
      </c>
      <c r="CY541">
        <f t="shared" si="617"/>
        <v>11697.894</v>
      </c>
      <c r="CZ541">
        <f t="shared" si="618"/>
        <v>5718.9704000000002</v>
      </c>
      <c r="DC541" t="s">
        <v>3</v>
      </c>
      <c r="DD541" t="s">
        <v>456</v>
      </c>
      <c r="DE541" t="s">
        <v>929</v>
      </c>
      <c r="DF541" t="s">
        <v>929</v>
      </c>
      <c r="DG541" t="s">
        <v>930</v>
      </c>
      <c r="DH541" t="s">
        <v>3</v>
      </c>
      <c r="DI541" t="s">
        <v>930</v>
      </c>
      <c r="DJ541" t="s">
        <v>929</v>
      </c>
      <c r="DK541" t="s">
        <v>3</v>
      </c>
      <c r="DL541" t="s">
        <v>3</v>
      </c>
      <c r="DM541" t="s">
        <v>3</v>
      </c>
      <c r="DN541">
        <v>104</v>
      </c>
      <c r="DO541">
        <v>70</v>
      </c>
      <c r="DP541">
        <v>1.0469999999999999</v>
      </c>
      <c r="DQ541">
        <v>1</v>
      </c>
      <c r="DU541">
        <v>1013</v>
      </c>
      <c r="DV541" t="s">
        <v>331</v>
      </c>
      <c r="DW541" t="s">
        <v>331</v>
      </c>
      <c r="DX541">
        <v>1</v>
      </c>
      <c r="EE541">
        <v>21987443</v>
      </c>
      <c r="EF541">
        <v>30</v>
      </c>
      <c r="EG541" t="s">
        <v>22</v>
      </c>
      <c r="EH541">
        <v>0</v>
      </c>
      <c r="EI541" t="s">
        <v>3</v>
      </c>
      <c r="EJ541">
        <v>1</v>
      </c>
      <c r="EK541">
        <v>91</v>
      </c>
      <c r="EL541" t="s">
        <v>333</v>
      </c>
      <c r="EM541" t="s">
        <v>334</v>
      </c>
      <c r="EO541" t="s">
        <v>3</v>
      </c>
      <c r="EQ541">
        <v>131072</v>
      </c>
      <c r="ER541">
        <v>13.06</v>
      </c>
      <c r="ES541">
        <v>0</v>
      </c>
      <c r="ET541">
        <v>1.1299999999999999</v>
      </c>
      <c r="EU541">
        <v>0.03</v>
      </c>
      <c r="EV541">
        <v>11.93</v>
      </c>
      <c r="EW541">
        <v>1.04</v>
      </c>
      <c r="EX541">
        <v>0</v>
      </c>
      <c r="EY541">
        <v>0</v>
      </c>
      <c r="FQ541">
        <v>0</v>
      </c>
      <c r="FR541">
        <f t="shared" si="619"/>
        <v>0</v>
      </c>
      <c r="FS541">
        <v>0</v>
      </c>
      <c r="FX541">
        <v>104</v>
      </c>
      <c r="FY541">
        <v>70</v>
      </c>
      <c r="GA541" t="s">
        <v>3</v>
      </c>
      <c r="GD541">
        <v>0</v>
      </c>
      <c r="GF541">
        <v>648559276</v>
      </c>
      <c r="GG541">
        <v>2</v>
      </c>
      <c r="GH541">
        <v>1</v>
      </c>
      <c r="GI541">
        <v>2</v>
      </c>
      <c r="GJ541">
        <v>0</v>
      </c>
      <c r="GK541">
        <f>ROUND(R541*(R12)/100,2)</f>
        <v>3.21</v>
      </c>
      <c r="GL541">
        <f t="shared" si="620"/>
        <v>0</v>
      </c>
      <c r="GM541">
        <f t="shared" si="621"/>
        <v>30513.68</v>
      </c>
      <c r="GN541">
        <f t="shared" si="622"/>
        <v>30513.68</v>
      </c>
      <c r="GO541">
        <f t="shared" si="623"/>
        <v>0</v>
      </c>
      <c r="GP541">
        <f t="shared" si="624"/>
        <v>0</v>
      </c>
      <c r="GR541">
        <v>0</v>
      </c>
      <c r="GS541">
        <v>0</v>
      </c>
      <c r="GT541">
        <v>0</v>
      </c>
      <c r="GU541" t="s">
        <v>3</v>
      </c>
      <c r="GV541">
        <f t="shared" si="625"/>
        <v>0</v>
      </c>
      <c r="GW541">
        <v>1</v>
      </c>
      <c r="GX541">
        <f t="shared" si="626"/>
        <v>0</v>
      </c>
      <c r="HA541">
        <v>0</v>
      </c>
      <c r="HB541">
        <v>0</v>
      </c>
      <c r="IK541">
        <v>0</v>
      </c>
    </row>
    <row r="542" spans="1:245" x14ac:dyDescent="0.2">
      <c r="A542">
        <v>18</v>
      </c>
      <c r="B542">
        <v>1</v>
      </c>
      <c r="E542" t="s">
        <v>931</v>
      </c>
      <c r="F542" t="s">
        <v>922</v>
      </c>
      <c r="G542" t="s">
        <v>923</v>
      </c>
      <c r="H542" t="s">
        <v>123</v>
      </c>
      <c r="I542">
        <f>I541*J542</f>
        <v>26.046720000000001</v>
      </c>
      <c r="J542">
        <v>7.14</v>
      </c>
      <c r="O542">
        <f t="shared" si="592"/>
        <v>98619.4</v>
      </c>
      <c r="P542">
        <f t="shared" si="593"/>
        <v>98619.4</v>
      </c>
      <c r="Q542">
        <f t="shared" si="594"/>
        <v>0</v>
      </c>
      <c r="R542">
        <f t="shared" si="595"/>
        <v>0</v>
      </c>
      <c r="S542">
        <f t="shared" si="596"/>
        <v>0</v>
      </c>
      <c r="T542">
        <f t="shared" si="597"/>
        <v>0</v>
      </c>
      <c r="U542">
        <f t="shared" si="598"/>
        <v>0</v>
      </c>
      <c r="V542">
        <f t="shared" si="599"/>
        <v>0</v>
      </c>
      <c r="W542">
        <f t="shared" si="600"/>
        <v>0</v>
      </c>
      <c r="X542">
        <f t="shared" si="601"/>
        <v>0</v>
      </c>
      <c r="Y542">
        <f t="shared" si="602"/>
        <v>0</v>
      </c>
      <c r="AA542">
        <v>42145827</v>
      </c>
      <c r="AB542">
        <f t="shared" si="603"/>
        <v>706.39</v>
      </c>
      <c r="AC542">
        <f>ROUND((ES542),6)</f>
        <v>706.39</v>
      </c>
      <c r="AD542">
        <f>ROUND((ET542),6)</f>
        <v>0</v>
      </c>
      <c r="AE542">
        <f>ROUND((EU542),6)</f>
        <v>0</v>
      </c>
      <c r="AF542">
        <f>ROUND((EV542),6)</f>
        <v>0</v>
      </c>
      <c r="AG542">
        <f t="shared" si="605"/>
        <v>0</v>
      </c>
      <c r="AH542">
        <f>(EW542)</f>
        <v>0</v>
      </c>
      <c r="AI542">
        <f>(EX542)</f>
        <v>0</v>
      </c>
      <c r="AJ542">
        <f t="shared" si="607"/>
        <v>0</v>
      </c>
      <c r="AK542">
        <v>706.39</v>
      </c>
      <c r="AL542">
        <v>706.39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1</v>
      </c>
      <c r="AW542">
        <v>1</v>
      </c>
      <c r="AZ542">
        <v>1</v>
      </c>
      <c r="BA542">
        <v>1</v>
      </c>
      <c r="BB542">
        <v>1</v>
      </c>
      <c r="BC542">
        <v>5.36</v>
      </c>
      <c r="BD542" t="s">
        <v>3</v>
      </c>
      <c r="BE542" t="s">
        <v>3</v>
      </c>
      <c r="BF542" t="s">
        <v>3</v>
      </c>
      <c r="BG542" t="s">
        <v>3</v>
      </c>
      <c r="BH542">
        <v>3</v>
      </c>
      <c r="BI542">
        <v>1</v>
      </c>
      <c r="BJ542" t="s">
        <v>924</v>
      </c>
      <c r="BM542">
        <v>91</v>
      </c>
      <c r="BN542">
        <v>7156650</v>
      </c>
      <c r="BO542" t="s">
        <v>922</v>
      </c>
      <c r="BP542">
        <v>1</v>
      </c>
      <c r="BQ542">
        <v>30</v>
      </c>
      <c r="BR542">
        <v>0</v>
      </c>
      <c r="BS542">
        <v>1</v>
      </c>
      <c r="BT542">
        <v>1</v>
      </c>
      <c r="BU542">
        <v>1</v>
      </c>
      <c r="BV542">
        <v>1</v>
      </c>
      <c r="BW542">
        <v>1</v>
      </c>
      <c r="BX542">
        <v>1</v>
      </c>
      <c r="BY542" t="s">
        <v>3</v>
      </c>
      <c r="BZ542">
        <v>0</v>
      </c>
      <c r="CA542">
        <v>0</v>
      </c>
      <c r="CF542">
        <v>0</v>
      </c>
      <c r="CG542">
        <v>0</v>
      </c>
      <c r="CM542">
        <v>0</v>
      </c>
      <c r="CN542" t="s">
        <v>3</v>
      </c>
      <c r="CO542">
        <v>0</v>
      </c>
      <c r="CP542">
        <f t="shared" si="608"/>
        <v>98619.4</v>
      </c>
      <c r="CQ542">
        <f t="shared" si="609"/>
        <v>3786.2504000000004</v>
      </c>
      <c r="CR542">
        <f t="shared" si="610"/>
        <v>0</v>
      </c>
      <c r="CS542">
        <f t="shared" si="611"/>
        <v>0</v>
      </c>
      <c r="CT542">
        <f t="shared" si="612"/>
        <v>0</v>
      </c>
      <c r="CU542">
        <f t="shared" si="613"/>
        <v>0</v>
      </c>
      <c r="CV542">
        <f t="shared" si="614"/>
        <v>0</v>
      </c>
      <c r="CW542">
        <f t="shared" si="615"/>
        <v>0</v>
      </c>
      <c r="CX542">
        <f t="shared" si="616"/>
        <v>0</v>
      </c>
      <c r="CY542">
        <f t="shared" si="617"/>
        <v>0</v>
      </c>
      <c r="CZ542">
        <f t="shared" si="618"/>
        <v>0</v>
      </c>
      <c r="DC542" t="s">
        <v>3</v>
      </c>
      <c r="DD542" t="s">
        <v>3</v>
      </c>
      <c r="DE542" t="s">
        <v>3</v>
      </c>
      <c r="DF542" t="s">
        <v>3</v>
      </c>
      <c r="DG542" t="s">
        <v>3</v>
      </c>
      <c r="DH542" t="s">
        <v>3</v>
      </c>
      <c r="DI542" t="s">
        <v>3</v>
      </c>
      <c r="DJ542" t="s">
        <v>3</v>
      </c>
      <c r="DK542" t="s">
        <v>3</v>
      </c>
      <c r="DL542" t="s">
        <v>3</v>
      </c>
      <c r="DM542" t="s">
        <v>3</v>
      </c>
      <c r="DN542">
        <v>104</v>
      </c>
      <c r="DO542">
        <v>70</v>
      </c>
      <c r="DP542">
        <v>1.0469999999999999</v>
      </c>
      <c r="DQ542">
        <v>1</v>
      </c>
      <c r="DU542">
        <v>1007</v>
      </c>
      <c r="DV542" t="s">
        <v>123</v>
      </c>
      <c r="DW542" t="s">
        <v>123</v>
      </c>
      <c r="DX542">
        <v>1</v>
      </c>
      <c r="EE542">
        <v>21987443</v>
      </c>
      <c r="EF542">
        <v>30</v>
      </c>
      <c r="EG542" t="s">
        <v>22</v>
      </c>
      <c r="EH542">
        <v>0</v>
      </c>
      <c r="EI542" t="s">
        <v>3</v>
      </c>
      <c r="EJ542">
        <v>1</v>
      </c>
      <c r="EK542">
        <v>91</v>
      </c>
      <c r="EL542" t="s">
        <v>333</v>
      </c>
      <c r="EM542" t="s">
        <v>334</v>
      </c>
      <c r="EO542" t="s">
        <v>3</v>
      </c>
      <c r="EQ542">
        <v>0</v>
      </c>
      <c r="ER542">
        <v>706.39</v>
      </c>
      <c r="ES542">
        <v>706.39</v>
      </c>
      <c r="ET542">
        <v>0</v>
      </c>
      <c r="EU542">
        <v>0</v>
      </c>
      <c r="EV542">
        <v>0</v>
      </c>
      <c r="EW542">
        <v>0</v>
      </c>
      <c r="EX542">
        <v>0</v>
      </c>
      <c r="FQ542">
        <v>0</v>
      </c>
      <c r="FR542">
        <f t="shared" si="619"/>
        <v>0</v>
      </c>
      <c r="FS542">
        <v>0</v>
      </c>
      <c r="FX542">
        <v>104</v>
      </c>
      <c r="FY542">
        <v>70</v>
      </c>
      <c r="GA542" t="s">
        <v>3</v>
      </c>
      <c r="GD542">
        <v>0</v>
      </c>
      <c r="GF542">
        <v>-785438475</v>
      </c>
      <c r="GG542">
        <v>2</v>
      </c>
      <c r="GH542">
        <v>1</v>
      </c>
      <c r="GI542">
        <v>2</v>
      </c>
      <c r="GJ542">
        <v>0</v>
      </c>
      <c r="GK542">
        <f>ROUND(R542*(R12)/100,2)</f>
        <v>0</v>
      </c>
      <c r="GL542">
        <f t="shared" si="620"/>
        <v>0</v>
      </c>
      <c r="GM542">
        <f t="shared" si="621"/>
        <v>98619.4</v>
      </c>
      <c r="GN542">
        <f t="shared" si="622"/>
        <v>98619.4</v>
      </c>
      <c r="GO542">
        <f t="shared" si="623"/>
        <v>0</v>
      </c>
      <c r="GP542">
        <f t="shared" si="624"/>
        <v>0</v>
      </c>
      <c r="GR542">
        <v>0</v>
      </c>
      <c r="GS542">
        <v>0</v>
      </c>
      <c r="GT542">
        <v>0</v>
      </c>
      <c r="GU542" t="s">
        <v>3</v>
      </c>
      <c r="GV542">
        <f t="shared" si="625"/>
        <v>0</v>
      </c>
      <c r="GW542">
        <v>1</v>
      </c>
      <c r="GX542">
        <f t="shared" si="626"/>
        <v>0</v>
      </c>
      <c r="HA542">
        <v>0</v>
      </c>
      <c r="HB542">
        <v>0</v>
      </c>
      <c r="IK542">
        <v>0</v>
      </c>
    </row>
    <row r="543" spans="1:245" x14ac:dyDescent="0.2">
      <c r="A543">
        <v>17</v>
      </c>
      <c r="B543">
        <v>1</v>
      </c>
      <c r="E543" t="s">
        <v>932</v>
      </c>
      <c r="F543" t="s">
        <v>254</v>
      </c>
      <c r="G543" t="s">
        <v>255</v>
      </c>
      <c r="H543" t="s">
        <v>256</v>
      </c>
      <c r="I543">
        <v>0.89800000000000002</v>
      </c>
      <c r="J543">
        <v>0</v>
      </c>
      <c r="O543">
        <f t="shared" si="592"/>
        <v>4107.66</v>
      </c>
      <c r="P543">
        <f t="shared" si="593"/>
        <v>1253.18</v>
      </c>
      <c r="Q543">
        <f t="shared" si="594"/>
        <v>274.47000000000003</v>
      </c>
      <c r="R543">
        <f t="shared" si="595"/>
        <v>8.27</v>
      </c>
      <c r="S543">
        <f t="shared" si="596"/>
        <v>2580.0100000000002</v>
      </c>
      <c r="T543">
        <f t="shared" si="597"/>
        <v>0</v>
      </c>
      <c r="U543">
        <f t="shared" si="598"/>
        <v>11.979319999999998</v>
      </c>
      <c r="V543">
        <f t="shared" si="599"/>
        <v>0</v>
      </c>
      <c r="W543">
        <f t="shared" si="600"/>
        <v>0</v>
      </c>
      <c r="X543">
        <f t="shared" si="601"/>
        <v>1857.61</v>
      </c>
      <c r="Y543">
        <f t="shared" si="602"/>
        <v>1135.2</v>
      </c>
      <c r="AA543">
        <v>42145827</v>
      </c>
      <c r="AB543">
        <f t="shared" si="603"/>
        <v>452.142</v>
      </c>
      <c r="AC543">
        <f>ROUND((ES543),6)</f>
        <v>258.91000000000003</v>
      </c>
      <c r="AD543">
        <f>ROUND(((ET543*1.25)),6)</f>
        <v>38.35</v>
      </c>
      <c r="AE543">
        <f>ROUND(((EU543*1.25)),6)</f>
        <v>9.2125000000000004</v>
      </c>
      <c r="AF543">
        <f>ROUND(((EV543*1.15)),6)</f>
        <v>154.88200000000001</v>
      </c>
      <c r="AG543">
        <f t="shared" si="605"/>
        <v>0</v>
      </c>
      <c r="AH543">
        <f>((EW543*1.15))</f>
        <v>13.339999999999998</v>
      </c>
      <c r="AI543">
        <f>((EX543*1.25))</f>
        <v>0</v>
      </c>
      <c r="AJ543">
        <f t="shared" si="607"/>
        <v>0</v>
      </c>
      <c r="AK543">
        <v>424.27</v>
      </c>
      <c r="AL543">
        <v>258.91000000000003</v>
      </c>
      <c r="AM543">
        <v>30.68</v>
      </c>
      <c r="AN543">
        <v>7.37</v>
      </c>
      <c r="AO543">
        <v>134.68</v>
      </c>
      <c r="AP543">
        <v>0</v>
      </c>
      <c r="AQ543">
        <v>11.6</v>
      </c>
      <c r="AR543">
        <v>0</v>
      </c>
      <c r="AS543">
        <v>0</v>
      </c>
      <c r="AT543">
        <v>72</v>
      </c>
      <c r="AU543">
        <v>44</v>
      </c>
      <c r="AV543">
        <v>1</v>
      </c>
      <c r="AW543">
        <v>1</v>
      </c>
      <c r="AZ543">
        <v>1</v>
      </c>
      <c r="BA543">
        <v>18.55</v>
      </c>
      <c r="BB543">
        <v>7.97</v>
      </c>
      <c r="BC543">
        <v>5.39</v>
      </c>
      <c r="BD543" t="s">
        <v>3</v>
      </c>
      <c r="BE543" t="s">
        <v>3</v>
      </c>
      <c r="BF543" t="s">
        <v>3</v>
      </c>
      <c r="BG543" t="s">
        <v>3</v>
      </c>
      <c r="BH543">
        <v>0</v>
      </c>
      <c r="BI543">
        <v>1</v>
      </c>
      <c r="BJ543" t="s">
        <v>257</v>
      </c>
      <c r="BM543">
        <v>47</v>
      </c>
      <c r="BN543">
        <v>7156650</v>
      </c>
      <c r="BO543" t="s">
        <v>254</v>
      </c>
      <c r="BP543">
        <v>1</v>
      </c>
      <c r="BQ543">
        <v>30</v>
      </c>
      <c r="BR543">
        <v>0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3</v>
      </c>
      <c r="BZ543">
        <v>72</v>
      </c>
      <c r="CA543">
        <v>44</v>
      </c>
      <c r="CF543">
        <v>0</v>
      </c>
      <c r="CG543">
        <v>0</v>
      </c>
      <c r="CM543">
        <v>0</v>
      </c>
      <c r="CN543" t="s">
        <v>3</v>
      </c>
      <c r="CO543">
        <v>0</v>
      </c>
      <c r="CP543">
        <f t="shared" si="608"/>
        <v>4107.66</v>
      </c>
      <c r="CQ543">
        <f t="shared" si="609"/>
        <v>1395.5249000000001</v>
      </c>
      <c r="CR543">
        <f t="shared" si="610"/>
        <v>305.64949999999999</v>
      </c>
      <c r="CS543">
        <f t="shared" si="611"/>
        <v>9.2125000000000004</v>
      </c>
      <c r="CT543">
        <f t="shared" si="612"/>
        <v>2873.0611000000004</v>
      </c>
      <c r="CU543">
        <f t="shared" si="613"/>
        <v>0</v>
      </c>
      <c r="CV543">
        <f t="shared" si="614"/>
        <v>13.339999999999998</v>
      </c>
      <c r="CW543">
        <f t="shared" si="615"/>
        <v>0</v>
      </c>
      <c r="CX543">
        <f t="shared" si="616"/>
        <v>0</v>
      </c>
      <c r="CY543">
        <f t="shared" si="617"/>
        <v>1857.6072000000001</v>
      </c>
      <c r="CZ543">
        <f t="shared" si="618"/>
        <v>1135.2044000000001</v>
      </c>
      <c r="DC543" t="s">
        <v>3</v>
      </c>
      <c r="DD543" t="s">
        <v>3</v>
      </c>
      <c r="DE543" t="s">
        <v>11</v>
      </c>
      <c r="DF543" t="s">
        <v>11</v>
      </c>
      <c r="DG543" t="s">
        <v>12</v>
      </c>
      <c r="DH543" t="s">
        <v>3</v>
      </c>
      <c r="DI543" t="s">
        <v>12</v>
      </c>
      <c r="DJ543" t="s">
        <v>11</v>
      </c>
      <c r="DK543" t="s">
        <v>3</v>
      </c>
      <c r="DL543" t="s">
        <v>3</v>
      </c>
      <c r="DM543" t="s">
        <v>3</v>
      </c>
      <c r="DN543">
        <v>85</v>
      </c>
      <c r="DO543">
        <v>70</v>
      </c>
      <c r="DP543">
        <v>1.0469999999999999</v>
      </c>
      <c r="DQ543">
        <v>1.022</v>
      </c>
      <c r="DU543">
        <v>1013</v>
      </c>
      <c r="DV543" t="s">
        <v>256</v>
      </c>
      <c r="DW543" t="s">
        <v>256</v>
      </c>
      <c r="DX543">
        <v>1</v>
      </c>
      <c r="EE543">
        <v>21987399</v>
      </c>
      <c r="EF543">
        <v>30</v>
      </c>
      <c r="EG543" t="s">
        <v>22</v>
      </c>
      <c r="EH543">
        <v>0</v>
      </c>
      <c r="EI543" t="s">
        <v>3</v>
      </c>
      <c r="EJ543">
        <v>1</v>
      </c>
      <c r="EK543">
        <v>47</v>
      </c>
      <c r="EL543" t="s">
        <v>258</v>
      </c>
      <c r="EM543" t="s">
        <v>259</v>
      </c>
      <c r="EO543" t="s">
        <v>3</v>
      </c>
      <c r="EQ543">
        <v>131072</v>
      </c>
      <c r="ER543">
        <v>424.27</v>
      </c>
      <c r="ES543">
        <v>258.91000000000003</v>
      </c>
      <c r="ET543">
        <v>30.68</v>
      </c>
      <c r="EU543">
        <v>7.37</v>
      </c>
      <c r="EV543">
        <v>134.68</v>
      </c>
      <c r="EW543">
        <v>11.6</v>
      </c>
      <c r="EX543">
        <v>0</v>
      </c>
      <c r="EY543">
        <v>0</v>
      </c>
      <c r="FQ543">
        <v>0</v>
      </c>
      <c r="FR543">
        <f t="shared" si="619"/>
        <v>0</v>
      </c>
      <c r="FS543">
        <v>0</v>
      </c>
      <c r="FX543">
        <v>85</v>
      </c>
      <c r="FY543">
        <v>70</v>
      </c>
      <c r="GA543" t="s">
        <v>3</v>
      </c>
      <c r="GD543">
        <v>0</v>
      </c>
      <c r="GF543">
        <v>-1602621314</v>
      </c>
      <c r="GG543">
        <v>2</v>
      </c>
      <c r="GH543">
        <v>1</v>
      </c>
      <c r="GI543">
        <v>2</v>
      </c>
      <c r="GJ543">
        <v>0</v>
      </c>
      <c r="GK543">
        <f>ROUND(R543*(R12)/100,2)</f>
        <v>13.81</v>
      </c>
      <c r="GL543">
        <f t="shared" si="620"/>
        <v>0</v>
      </c>
      <c r="GM543">
        <f t="shared" si="621"/>
        <v>7114.28</v>
      </c>
      <c r="GN543">
        <f t="shared" si="622"/>
        <v>7114.28</v>
      </c>
      <c r="GO543">
        <f t="shared" si="623"/>
        <v>0</v>
      </c>
      <c r="GP543">
        <f t="shared" si="624"/>
        <v>0</v>
      </c>
      <c r="GR543">
        <v>0</v>
      </c>
      <c r="GS543">
        <v>0</v>
      </c>
      <c r="GT543">
        <v>0</v>
      </c>
      <c r="GU543" t="s">
        <v>3</v>
      </c>
      <c r="GV543">
        <f t="shared" si="625"/>
        <v>0</v>
      </c>
      <c r="GW543">
        <v>1</v>
      </c>
      <c r="GX543">
        <f t="shared" si="626"/>
        <v>0</v>
      </c>
      <c r="HA543">
        <v>0</v>
      </c>
      <c r="HB543">
        <v>0</v>
      </c>
      <c r="IK543">
        <v>0</v>
      </c>
    </row>
    <row r="544" spans="1:245" x14ac:dyDescent="0.2">
      <c r="A544">
        <v>18</v>
      </c>
      <c r="B544">
        <v>1</v>
      </c>
      <c r="E544" t="s">
        <v>933</v>
      </c>
      <c r="F544" t="s">
        <v>261</v>
      </c>
      <c r="G544" t="s">
        <v>262</v>
      </c>
      <c r="H544" t="s">
        <v>39</v>
      </c>
      <c r="I544">
        <f>I543*J544</f>
        <v>0.89800000000000002</v>
      </c>
      <c r="J544">
        <v>1</v>
      </c>
      <c r="O544">
        <f t="shared" si="592"/>
        <v>27445.8</v>
      </c>
      <c r="P544">
        <f t="shared" si="593"/>
        <v>27445.8</v>
      </c>
      <c r="Q544">
        <f t="shared" si="594"/>
        <v>0</v>
      </c>
      <c r="R544">
        <f t="shared" si="595"/>
        <v>0</v>
      </c>
      <c r="S544">
        <f t="shared" si="596"/>
        <v>0</v>
      </c>
      <c r="T544">
        <f t="shared" si="597"/>
        <v>0</v>
      </c>
      <c r="U544">
        <f t="shared" si="598"/>
        <v>0</v>
      </c>
      <c r="V544">
        <f t="shared" si="599"/>
        <v>0</v>
      </c>
      <c r="W544">
        <f t="shared" si="600"/>
        <v>0</v>
      </c>
      <c r="X544">
        <f t="shared" si="601"/>
        <v>0</v>
      </c>
      <c r="Y544">
        <f t="shared" si="602"/>
        <v>0</v>
      </c>
      <c r="AA544">
        <v>42145827</v>
      </c>
      <c r="AB544">
        <f t="shared" si="603"/>
        <v>9733.52</v>
      </c>
      <c r="AC544">
        <f>ROUND((ES544),6)</f>
        <v>9733.52</v>
      </c>
      <c r="AD544">
        <f>ROUND((ET544),6)</f>
        <v>0</v>
      </c>
      <c r="AE544">
        <f>ROUND((EU544),6)</f>
        <v>0</v>
      </c>
      <c r="AF544">
        <f>ROUND((EV544),6)</f>
        <v>0</v>
      </c>
      <c r="AG544">
        <f t="shared" si="605"/>
        <v>0</v>
      </c>
      <c r="AH544">
        <f>(EW544)</f>
        <v>0</v>
      </c>
      <c r="AI544">
        <f>(EX544)</f>
        <v>0</v>
      </c>
      <c r="AJ544">
        <f t="shared" si="607"/>
        <v>0</v>
      </c>
      <c r="AK544">
        <v>9733.52</v>
      </c>
      <c r="AL544">
        <v>9733.52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1</v>
      </c>
      <c r="AW544">
        <v>1</v>
      </c>
      <c r="AZ544">
        <v>1</v>
      </c>
      <c r="BA544">
        <v>1</v>
      </c>
      <c r="BB544">
        <v>1</v>
      </c>
      <c r="BC544">
        <v>3.14</v>
      </c>
      <c r="BD544" t="s">
        <v>3</v>
      </c>
      <c r="BE544" t="s">
        <v>3</v>
      </c>
      <c r="BF544" t="s">
        <v>3</v>
      </c>
      <c r="BG544" t="s">
        <v>3</v>
      </c>
      <c r="BH544">
        <v>3</v>
      </c>
      <c r="BI544">
        <v>1</v>
      </c>
      <c r="BJ544" t="s">
        <v>263</v>
      </c>
      <c r="BM544">
        <v>47</v>
      </c>
      <c r="BN544">
        <v>7156650</v>
      </c>
      <c r="BO544" t="s">
        <v>261</v>
      </c>
      <c r="BP544">
        <v>1</v>
      </c>
      <c r="BQ544">
        <v>30</v>
      </c>
      <c r="BR544">
        <v>0</v>
      </c>
      <c r="BS544">
        <v>1</v>
      </c>
      <c r="BT544">
        <v>1</v>
      </c>
      <c r="BU544">
        <v>1</v>
      </c>
      <c r="BV544">
        <v>1</v>
      </c>
      <c r="BW544">
        <v>1</v>
      </c>
      <c r="BX544">
        <v>1</v>
      </c>
      <c r="BY544" t="s">
        <v>3</v>
      </c>
      <c r="BZ544">
        <v>0</v>
      </c>
      <c r="CA544">
        <v>0</v>
      </c>
      <c r="CF544">
        <v>0</v>
      </c>
      <c r="CG544">
        <v>0</v>
      </c>
      <c r="CM544">
        <v>0</v>
      </c>
      <c r="CN544" t="s">
        <v>3</v>
      </c>
      <c r="CO544">
        <v>0</v>
      </c>
      <c r="CP544">
        <f t="shared" si="608"/>
        <v>27445.8</v>
      </c>
      <c r="CQ544">
        <f t="shared" si="609"/>
        <v>30563.252800000002</v>
      </c>
      <c r="CR544">
        <f t="shared" si="610"/>
        <v>0</v>
      </c>
      <c r="CS544">
        <f t="shared" si="611"/>
        <v>0</v>
      </c>
      <c r="CT544">
        <f t="shared" si="612"/>
        <v>0</v>
      </c>
      <c r="CU544">
        <f t="shared" si="613"/>
        <v>0</v>
      </c>
      <c r="CV544">
        <f t="shared" si="614"/>
        <v>0</v>
      </c>
      <c r="CW544">
        <f t="shared" si="615"/>
        <v>0</v>
      </c>
      <c r="CX544">
        <f t="shared" si="616"/>
        <v>0</v>
      </c>
      <c r="CY544">
        <f t="shared" si="617"/>
        <v>0</v>
      </c>
      <c r="CZ544">
        <f t="shared" si="618"/>
        <v>0</v>
      </c>
      <c r="DC544" t="s">
        <v>3</v>
      </c>
      <c r="DD544" t="s">
        <v>3</v>
      </c>
      <c r="DE544" t="s">
        <v>3</v>
      </c>
      <c r="DF544" t="s">
        <v>3</v>
      </c>
      <c r="DG544" t="s">
        <v>3</v>
      </c>
      <c r="DH544" t="s">
        <v>3</v>
      </c>
      <c r="DI544" t="s">
        <v>3</v>
      </c>
      <c r="DJ544" t="s">
        <v>3</v>
      </c>
      <c r="DK544" t="s">
        <v>3</v>
      </c>
      <c r="DL544" t="s">
        <v>3</v>
      </c>
      <c r="DM544" t="s">
        <v>3</v>
      </c>
      <c r="DN544">
        <v>85</v>
      </c>
      <c r="DO544">
        <v>70</v>
      </c>
      <c r="DP544">
        <v>1.0469999999999999</v>
      </c>
      <c r="DQ544">
        <v>1.022</v>
      </c>
      <c r="DU544">
        <v>1009</v>
      </c>
      <c r="DV544" t="s">
        <v>39</v>
      </c>
      <c r="DW544" t="s">
        <v>39</v>
      </c>
      <c r="DX544">
        <v>1000</v>
      </c>
      <c r="EE544">
        <v>21987399</v>
      </c>
      <c r="EF544">
        <v>30</v>
      </c>
      <c r="EG544" t="s">
        <v>22</v>
      </c>
      <c r="EH544">
        <v>0</v>
      </c>
      <c r="EI544" t="s">
        <v>3</v>
      </c>
      <c r="EJ544">
        <v>1</v>
      </c>
      <c r="EK544">
        <v>47</v>
      </c>
      <c r="EL544" t="s">
        <v>258</v>
      </c>
      <c r="EM544" t="s">
        <v>259</v>
      </c>
      <c r="EO544" t="s">
        <v>3</v>
      </c>
      <c r="EQ544">
        <v>0</v>
      </c>
      <c r="ER544">
        <v>9733.52</v>
      </c>
      <c r="ES544">
        <v>9733.52</v>
      </c>
      <c r="ET544">
        <v>0</v>
      </c>
      <c r="EU544">
        <v>0</v>
      </c>
      <c r="EV544">
        <v>0</v>
      </c>
      <c r="EW544">
        <v>0</v>
      </c>
      <c r="EX544">
        <v>0</v>
      </c>
      <c r="FQ544">
        <v>0</v>
      </c>
      <c r="FR544">
        <f t="shared" si="619"/>
        <v>0</v>
      </c>
      <c r="FS544">
        <v>0</v>
      </c>
      <c r="FX544">
        <v>85</v>
      </c>
      <c r="FY544">
        <v>70</v>
      </c>
      <c r="GA544" t="s">
        <v>3</v>
      </c>
      <c r="GD544">
        <v>0</v>
      </c>
      <c r="GF544">
        <v>1257461976</v>
      </c>
      <c r="GG544">
        <v>2</v>
      </c>
      <c r="GH544">
        <v>1</v>
      </c>
      <c r="GI544">
        <v>2</v>
      </c>
      <c r="GJ544">
        <v>0</v>
      </c>
      <c r="GK544">
        <f>ROUND(R544*(R12)/100,2)</f>
        <v>0</v>
      </c>
      <c r="GL544">
        <f t="shared" si="620"/>
        <v>0</v>
      </c>
      <c r="GM544">
        <f t="shared" si="621"/>
        <v>27445.8</v>
      </c>
      <c r="GN544">
        <f t="shared" si="622"/>
        <v>27445.8</v>
      </c>
      <c r="GO544">
        <f t="shared" si="623"/>
        <v>0</v>
      </c>
      <c r="GP544">
        <f t="shared" si="624"/>
        <v>0</v>
      </c>
      <c r="GR544">
        <v>0</v>
      </c>
      <c r="GS544">
        <v>0</v>
      </c>
      <c r="GT544">
        <v>0</v>
      </c>
      <c r="GU544" t="s">
        <v>3</v>
      </c>
      <c r="GV544">
        <f t="shared" si="625"/>
        <v>0</v>
      </c>
      <c r="GW544">
        <v>1</v>
      </c>
      <c r="GX544">
        <f t="shared" si="626"/>
        <v>0</v>
      </c>
      <c r="HA544">
        <v>0</v>
      </c>
      <c r="HB544">
        <v>0</v>
      </c>
      <c r="IK544">
        <v>0</v>
      </c>
    </row>
    <row r="545" spans="1:245" x14ac:dyDescent="0.2">
      <c r="A545">
        <v>17</v>
      </c>
      <c r="B545">
        <v>1</v>
      </c>
      <c r="E545" t="s">
        <v>934</v>
      </c>
      <c r="F545" t="s">
        <v>243</v>
      </c>
      <c r="G545" t="s">
        <v>244</v>
      </c>
      <c r="H545" t="s">
        <v>245</v>
      </c>
      <c r="I545">
        <v>0.32</v>
      </c>
      <c r="J545">
        <v>0</v>
      </c>
      <c r="O545">
        <f t="shared" si="592"/>
        <v>1698.21</v>
      </c>
      <c r="P545">
        <f t="shared" si="593"/>
        <v>33.58</v>
      </c>
      <c r="Q545">
        <f t="shared" si="594"/>
        <v>6.7</v>
      </c>
      <c r="R545">
        <f t="shared" si="595"/>
        <v>0.12</v>
      </c>
      <c r="S545">
        <f t="shared" si="596"/>
        <v>1657.93</v>
      </c>
      <c r="T545">
        <f t="shared" si="597"/>
        <v>0</v>
      </c>
      <c r="U545">
        <f t="shared" si="598"/>
        <v>8.5854399999999984</v>
      </c>
      <c r="V545">
        <f t="shared" si="599"/>
        <v>0</v>
      </c>
      <c r="W545">
        <f t="shared" si="600"/>
        <v>0</v>
      </c>
      <c r="X545">
        <f t="shared" si="601"/>
        <v>1492.14</v>
      </c>
      <c r="Y545">
        <f t="shared" si="602"/>
        <v>729.49</v>
      </c>
      <c r="AA545">
        <v>42145827</v>
      </c>
      <c r="AB545">
        <f t="shared" si="603"/>
        <v>319.78800000000001</v>
      </c>
      <c r="AC545">
        <f>ROUND((ES545),6)</f>
        <v>24.75</v>
      </c>
      <c r="AD545">
        <f>ROUND(((ET545*1.25)),6)</f>
        <v>15.737500000000001</v>
      </c>
      <c r="AE545">
        <f>ROUND(((EU545*1.25)),6)</f>
        <v>0.38750000000000001</v>
      </c>
      <c r="AF545">
        <f>ROUND(((EV545*1.15)),6)</f>
        <v>279.3005</v>
      </c>
      <c r="AG545">
        <f t="shared" si="605"/>
        <v>0</v>
      </c>
      <c r="AH545">
        <f>((EW545*1.15))</f>
        <v>26.829499999999996</v>
      </c>
      <c r="AI545">
        <f>((EX545*1.25))</f>
        <v>0</v>
      </c>
      <c r="AJ545">
        <f t="shared" si="607"/>
        <v>0</v>
      </c>
      <c r="AK545">
        <v>280.20999999999998</v>
      </c>
      <c r="AL545">
        <v>24.75</v>
      </c>
      <c r="AM545">
        <v>12.59</v>
      </c>
      <c r="AN545">
        <v>0.31</v>
      </c>
      <c r="AO545">
        <v>242.87</v>
      </c>
      <c r="AP545">
        <v>0</v>
      </c>
      <c r="AQ545">
        <v>23.33</v>
      </c>
      <c r="AR545">
        <v>0</v>
      </c>
      <c r="AS545">
        <v>0</v>
      </c>
      <c r="AT545">
        <v>90</v>
      </c>
      <c r="AU545">
        <v>44</v>
      </c>
      <c r="AV545">
        <v>1</v>
      </c>
      <c r="AW545">
        <v>1</v>
      </c>
      <c r="AZ545">
        <v>1</v>
      </c>
      <c r="BA545">
        <v>18.55</v>
      </c>
      <c r="BB545">
        <v>1.33</v>
      </c>
      <c r="BC545">
        <v>4.24</v>
      </c>
      <c r="BD545" t="s">
        <v>3</v>
      </c>
      <c r="BE545" t="s">
        <v>3</v>
      </c>
      <c r="BF545" t="s">
        <v>3</v>
      </c>
      <c r="BG545" t="s">
        <v>3</v>
      </c>
      <c r="BH545">
        <v>0</v>
      </c>
      <c r="BI545">
        <v>1</v>
      </c>
      <c r="BJ545" t="s">
        <v>246</v>
      </c>
      <c r="BM545">
        <v>89</v>
      </c>
      <c r="BN545">
        <v>7156650</v>
      </c>
      <c r="BO545" t="s">
        <v>243</v>
      </c>
      <c r="BP545">
        <v>1</v>
      </c>
      <c r="BQ545">
        <v>30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90</v>
      </c>
      <c r="CA545">
        <v>44</v>
      </c>
      <c r="CF545">
        <v>0</v>
      </c>
      <c r="CG545">
        <v>0</v>
      </c>
      <c r="CM545">
        <v>0</v>
      </c>
      <c r="CN545" t="s">
        <v>3</v>
      </c>
      <c r="CO545">
        <v>0</v>
      </c>
      <c r="CP545">
        <f t="shared" si="608"/>
        <v>1698.21</v>
      </c>
      <c r="CQ545">
        <f t="shared" si="609"/>
        <v>104.94000000000001</v>
      </c>
      <c r="CR545">
        <f t="shared" si="610"/>
        <v>20.930875</v>
      </c>
      <c r="CS545">
        <f t="shared" si="611"/>
        <v>0.38750000000000001</v>
      </c>
      <c r="CT545">
        <f t="shared" si="612"/>
        <v>5181.0242749999998</v>
      </c>
      <c r="CU545">
        <f t="shared" si="613"/>
        <v>0</v>
      </c>
      <c r="CV545">
        <f t="shared" si="614"/>
        <v>26.829499999999996</v>
      </c>
      <c r="CW545">
        <f t="shared" si="615"/>
        <v>0</v>
      </c>
      <c r="CX545">
        <f t="shared" si="616"/>
        <v>0</v>
      </c>
      <c r="CY545">
        <f t="shared" si="617"/>
        <v>1492.1370000000002</v>
      </c>
      <c r="CZ545">
        <f t="shared" si="618"/>
        <v>729.48919999999998</v>
      </c>
      <c r="DC545" t="s">
        <v>3</v>
      </c>
      <c r="DD545" t="s">
        <v>3</v>
      </c>
      <c r="DE545" t="s">
        <v>11</v>
      </c>
      <c r="DF545" t="s">
        <v>11</v>
      </c>
      <c r="DG545" t="s">
        <v>12</v>
      </c>
      <c r="DH545" t="s">
        <v>3</v>
      </c>
      <c r="DI545" t="s">
        <v>12</v>
      </c>
      <c r="DJ545" t="s">
        <v>11</v>
      </c>
      <c r="DK545" t="s">
        <v>3</v>
      </c>
      <c r="DL545" t="s">
        <v>3</v>
      </c>
      <c r="DM545" t="s">
        <v>3</v>
      </c>
      <c r="DN545">
        <v>104</v>
      </c>
      <c r="DO545">
        <v>70</v>
      </c>
      <c r="DP545">
        <v>1.0469999999999999</v>
      </c>
      <c r="DQ545">
        <v>1</v>
      </c>
      <c r="DU545">
        <v>1013</v>
      </c>
      <c r="DV545" t="s">
        <v>245</v>
      </c>
      <c r="DW545" t="s">
        <v>245</v>
      </c>
      <c r="DX545">
        <v>1</v>
      </c>
      <c r="EE545">
        <v>21987441</v>
      </c>
      <c r="EF545">
        <v>30</v>
      </c>
      <c r="EG545" t="s">
        <v>22</v>
      </c>
      <c r="EH545">
        <v>0</v>
      </c>
      <c r="EI545" t="s">
        <v>3</v>
      </c>
      <c r="EJ545">
        <v>1</v>
      </c>
      <c r="EK545">
        <v>89</v>
      </c>
      <c r="EL545" t="s">
        <v>218</v>
      </c>
      <c r="EM545" t="s">
        <v>219</v>
      </c>
      <c r="EO545" t="s">
        <v>3</v>
      </c>
      <c r="EQ545">
        <v>131072</v>
      </c>
      <c r="ER545">
        <v>280.20999999999998</v>
      </c>
      <c r="ES545">
        <v>24.75</v>
      </c>
      <c r="ET545">
        <v>12.59</v>
      </c>
      <c r="EU545">
        <v>0.31</v>
      </c>
      <c r="EV545">
        <v>242.87</v>
      </c>
      <c r="EW545">
        <v>23.33</v>
      </c>
      <c r="EX545">
        <v>0</v>
      </c>
      <c r="EY545">
        <v>0</v>
      </c>
      <c r="FQ545">
        <v>0</v>
      </c>
      <c r="FR545">
        <f t="shared" si="619"/>
        <v>0</v>
      </c>
      <c r="FS545">
        <v>0</v>
      </c>
      <c r="FX545">
        <v>104</v>
      </c>
      <c r="FY545">
        <v>70</v>
      </c>
      <c r="GA545" t="s">
        <v>3</v>
      </c>
      <c r="GD545">
        <v>0</v>
      </c>
      <c r="GF545">
        <v>-816984196</v>
      </c>
      <c r="GG545">
        <v>2</v>
      </c>
      <c r="GH545">
        <v>1</v>
      </c>
      <c r="GI545">
        <v>2</v>
      </c>
      <c r="GJ545">
        <v>0</v>
      </c>
      <c r="GK545">
        <f>ROUND(R545*(R12)/100,2)</f>
        <v>0.2</v>
      </c>
      <c r="GL545">
        <f t="shared" si="620"/>
        <v>0</v>
      </c>
      <c r="GM545">
        <f t="shared" si="621"/>
        <v>3920.04</v>
      </c>
      <c r="GN545">
        <f t="shared" si="622"/>
        <v>3920.04</v>
      </c>
      <c r="GO545">
        <f t="shared" si="623"/>
        <v>0</v>
      </c>
      <c r="GP545">
        <f t="shared" si="624"/>
        <v>0</v>
      </c>
      <c r="GR545">
        <v>0</v>
      </c>
      <c r="GS545">
        <v>0</v>
      </c>
      <c r="GT545">
        <v>0</v>
      </c>
      <c r="GU545" t="s">
        <v>3</v>
      </c>
      <c r="GV545">
        <f t="shared" si="625"/>
        <v>0</v>
      </c>
      <c r="GW545">
        <v>1</v>
      </c>
      <c r="GX545">
        <f t="shared" si="626"/>
        <v>0</v>
      </c>
      <c r="HA545">
        <v>0</v>
      </c>
      <c r="HB545">
        <v>0</v>
      </c>
      <c r="IK545">
        <v>0</v>
      </c>
    </row>
    <row r="546" spans="1:245" x14ac:dyDescent="0.2">
      <c r="A546">
        <v>18</v>
      </c>
      <c r="B546">
        <v>1</v>
      </c>
      <c r="E546" t="s">
        <v>935</v>
      </c>
      <c r="F546" t="s">
        <v>130</v>
      </c>
      <c r="G546" t="s">
        <v>131</v>
      </c>
      <c r="H546" t="s">
        <v>123</v>
      </c>
      <c r="I546">
        <f>I545*J546</f>
        <v>0.65280000000000005</v>
      </c>
      <c r="J546">
        <v>2.04</v>
      </c>
      <c r="O546">
        <f t="shared" si="592"/>
        <v>2044.83</v>
      </c>
      <c r="P546">
        <f t="shared" si="593"/>
        <v>2044.83</v>
      </c>
      <c r="Q546">
        <f t="shared" si="594"/>
        <v>0</v>
      </c>
      <c r="R546">
        <f t="shared" si="595"/>
        <v>0</v>
      </c>
      <c r="S546">
        <f t="shared" si="596"/>
        <v>0</v>
      </c>
      <c r="T546">
        <f t="shared" si="597"/>
        <v>0</v>
      </c>
      <c r="U546">
        <f t="shared" si="598"/>
        <v>0</v>
      </c>
      <c r="V546">
        <f t="shared" si="599"/>
        <v>0</v>
      </c>
      <c r="W546">
        <f t="shared" si="600"/>
        <v>0</v>
      </c>
      <c r="X546">
        <f t="shared" si="601"/>
        <v>0</v>
      </c>
      <c r="Y546">
        <f t="shared" si="602"/>
        <v>0</v>
      </c>
      <c r="AA546">
        <v>42145827</v>
      </c>
      <c r="AB546">
        <f t="shared" si="603"/>
        <v>478.96</v>
      </c>
      <c r="AC546">
        <f>ROUND((ES546),6)</f>
        <v>478.96</v>
      </c>
      <c r="AD546">
        <f>ROUND((ET546),6)</f>
        <v>0</v>
      </c>
      <c r="AE546">
        <f>ROUND((EU546),6)</f>
        <v>0</v>
      </c>
      <c r="AF546">
        <f>ROUND((EV546),6)</f>
        <v>0</v>
      </c>
      <c r="AG546">
        <f t="shared" si="605"/>
        <v>0</v>
      </c>
      <c r="AH546">
        <f>(EW546)</f>
        <v>0</v>
      </c>
      <c r="AI546">
        <f>(EX546)</f>
        <v>0</v>
      </c>
      <c r="AJ546">
        <f t="shared" si="607"/>
        <v>0</v>
      </c>
      <c r="AK546">
        <v>478.96</v>
      </c>
      <c r="AL546">
        <v>478.96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1</v>
      </c>
      <c r="AW546">
        <v>1</v>
      </c>
      <c r="AZ546">
        <v>1</v>
      </c>
      <c r="BA546">
        <v>1</v>
      </c>
      <c r="BB546">
        <v>1</v>
      </c>
      <c r="BC546">
        <v>6.54</v>
      </c>
      <c r="BD546" t="s">
        <v>3</v>
      </c>
      <c r="BE546" t="s">
        <v>3</v>
      </c>
      <c r="BF546" t="s">
        <v>3</v>
      </c>
      <c r="BG546" t="s">
        <v>3</v>
      </c>
      <c r="BH546">
        <v>3</v>
      </c>
      <c r="BI546">
        <v>1</v>
      </c>
      <c r="BJ546" t="s">
        <v>132</v>
      </c>
      <c r="BM546">
        <v>89</v>
      </c>
      <c r="BN546">
        <v>7156650</v>
      </c>
      <c r="BO546" t="s">
        <v>130</v>
      </c>
      <c r="BP546">
        <v>1</v>
      </c>
      <c r="BQ546">
        <v>30</v>
      </c>
      <c r="BR546">
        <v>0</v>
      </c>
      <c r="BS546">
        <v>1</v>
      </c>
      <c r="BT546">
        <v>1</v>
      </c>
      <c r="BU546">
        <v>1</v>
      </c>
      <c r="BV546">
        <v>1</v>
      </c>
      <c r="BW546">
        <v>1</v>
      </c>
      <c r="BX546">
        <v>1</v>
      </c>
      <c r="BY546" t="s">
        <v>3</v>
      </c>
      <c r="BZ546">
        <v>0</v>
      </c>
      <c r="CA546">
        <v>0</v>
      </c>
      <c r="CF546">
        <v>0</v>
      </c>
      <c r="CG546">
        <v>0</v>
      </c>
      <c r="CM546">
        <v>0</v>
      </c>
      <c r="CN546" t="s">
        <v>3</v>
      </c>
      <c r="CO546">
        <v>0</v>
      </c>
      <c r="CP546">
        <f t="shared" si="608"/>
        <v>2044.83</v>
      </c>
      <c r="CQ546">
        <f t="shared" si="609"/>
        <v>3132.3984</v>
      </c>
      <c r="CR546">
        <f t="shared" si="610"/>
        <v>0</v>
      </c>
      <c r="CS546">
        <f t="shared" si="611"/>
        <v>0</v>
      </c>
      <c r="CT546">
        <f t="shared" si="612"/>
        <v>0</v>
      </c>
      <c r="CU546">
        <f t="shared" si="613"/>
        <v>0</v>
      </c>
      <c r="CV546">
        <f t="shared" si="614"/>
        <v>0</v>
      </c>
      <c r="CW546">
        <f t="shared" si="615"/>
        <v>0</v>
      </c>
      <c r="CX546">
        <f t="shared" si="616"/>
        <v>0</v>
      </c>
      <c r="CY546">
        <f t="shared" si="617"/>
        <v>0</v>
      </c>
      <c r="CZ546">
        <f t="shared" si="618"/>
        <v>0</v>
      </c>
      <c r="DC546" t="s">
        <v>3</v>
      </c>
      <c r="DD546" t="s">
        <v>3</v>
      </c>
      <c r="DE546" t="s">
        <v>3</v>
      </c>
      <c r="DF546" t="s">
        <v>3</v>
      </c>
      <c r="DG546" t="s">
        <v>3</v>
      </c>
      <c r="DH546" t="s">
        <v>3</v>
      </c>
      <c r="DI546" t="s">
        <v>3</v>
      </c>
      <c r="DJ546" t="s">
        <v>3</v>
      </c>
      <c r="DK546" t="s">
        <v>3</v>
      </c>
      <c r="DL546" t="s">
        <v>3</v>
      </c>
      <c r="DM546" t="s">
        <v>3</v>
      </c>
      <c r="DN546">
        <v>104</v>
      </c>
      <c r="DO546">
        <v>70</v>
      </c>
      <c r="DP546">
        <v>1.0469999999999999</v>
      </c>
      <c r="DQ546">
        <v>1</v>
      </c>
      <c r="DU546">
        <v>1007</v>
      </c>
      <c r="DV546" t="s">
        <v>123</v>
      </c>
      <c r="DW546" t="s">
        <v>123</v>
      </c>
      <c r="DX546">
        <v>1</v>
      </c>
      <c r="EE546">
        <v>21987441</v>
      </c>
      <c r="EF546">
        <v>30</v>
      </c>
      <c r="EG546" t="s">
        <v>22</v>
      </c>
      <c r="EH546">
        <v>0</v>
      </c>
      <c r="EI546" t="s">
        <v>3</v>
      </c>
      <c r="EJ546">
        <v>1</v>
      </c>
      <c r="EK546">
        <v>89</v>
      </c>
      <c r="EL546" t="s">
        <v>218</v>
      </c>
      <c r="EM546" t="s">
        <v>219</v>
      </c>
      <c r="EO546" t="s">
        <v>3</v>
      </c>
      <c r="EQ546">
        <v>0</v>
      </c>
      <c r="ER546">
        <v>478.96</v>
      </c>
      <c r="ES546">
        <v>478.96</v>
      </c>
      <c r="ET546">
        <v>0</v>
      </c>
      <c r="EU546">
        <v>0</v>
      </c>
      <c r="EV546">
        <v>0</v>
      </c>
      <c r="EW546">
        <v>0</v>
      </c>
      <c r="EX546">
        <v>0</v>
      </c>
      <c r="FQ546">
        <v>0</v>
      </c>
      <c r="FR546">
        <f t="shared" si="619"/>
        <v>0</v>
      </c>
      <c r="FS546">
        <v>0</v>
      </c>
      <c r="FX546">
        <v>104</v>
      </c>
      <c r="FY546">
        <v>70</v>
      </c>
      <c r="GA546" t="s">
        <v>3</v>
      </c>
      <c r="GD546">
        <v>0</v>
      </c>
      <c r="GF546">
        <v>-1161195218</v>
      </c>
      <c r="GG546">
        <v>2</v>
      </c>
      <c r="GH546">
        <v>1</v>
      </c>
      <c r="GI546">
        <v>2</v>
      </c>
      <c r="GJ546">
        <v>0</v>
      </c>
      <c r="GK546">
        <f>ROUND(R546*(R12)/100,2)</f>
        <v>0</v>
      </c>
      <c r="GL546">
        <f t="shared" si="620"/>
        <v>0</v>
      </c>
      <c r="GM546">
        <f t="shared" si="621"/>
        <v>2044.83</v>
      </c>
      <c r="GN546">
        <f t="shared" si="622"/>
        <v>2044.83</v>
      </c>
      <c r="GO546">
        <f t="shared" si="623"/>
        <v>0</v>
      </c>
      <c r="GP546">
        <f t="shared" si="624"/>
        <v>0</v>
      </c>
      <c r="GR546">
        <v>0</v>
      </c>
      <c r="GS546">
        <v>0</v>
      </c>
      <c r="GT546">
        <v>0</v>
      </c>
      <c r="GU546" t="s">
        <v>3</v>
      </c>
      <c r="GV546">
        <f t="shared" si="625"/>
        <v>0</v>
      </c>
      <c r="GW546">
        <v>1</v>
      </c>
      <c r="GX546">
        <f t="shared" si="626"/>
        <v>0</v>
      </c>
      <c r="HA546">
        <v>0</v>
      </c>
      <c r="HB546">
        <v>0</v>
      </c>
      <c r="IK546">
        <v>0</v>
      </c>
    </row>
    <row r="547" spans="1:245" x14ac:dyDescent="0.2">
      <c r="A547">
        <v>17</v>
      </c>
      <c r="B547">
        <v>1</v>
      </c>
      <c r="E547" t="s">
        <v>936</v>
      </c>
      <c r="F547" t="s">
        <v>249</v>
      </c>
      <c r="G547" t="s">
        <v>250</v>
      </c>
      <c r="H547" t="s">
        <v>245</v>
      </c>
      <c r="I547">
        <v>3.2</v>
      </c>
      <c r="J547">
        <v>0</v>
      </c>
      <c r="O547">
        <f t="shared" si="592"/>
        <v>1297.27</v>
      </c>
      <c r="P547">
        <f t="shared" si="593"/>
        <v>0</v>
      </c>
      <c r="Q547">
        <f t="shared" si="594"/>
        <v>68.52</v>
      </c>
      <c r="R547">
        <f t="shared" si="595"/>
        <v>1.28</v>
      </c>
      <c r="S547">
        <f t="shared" si="596"/>
        <v>1228.75</v>
      </c>
      <c r="T547">
        <f t="shared" si="597"/>
        <v>0</v>
      </c>
      <c r="U547">
        <f t="shared" si="598"/>
        <v>6.4768000000000008</v>
      </c>
      <c r="V547">
        <f t="shared" si="599"/>
        <v>0</v>
      </c>
      <c r="W547">
        <f t="shared" si="600"/>
        <v>0</v>
      </c>
      <c r="X547">
        <f t="shared" si="601"/>
        <v>1105.8800000000001</v>
      </c>
      <c r="Y547">
        <f t="shared" si="602"/>
        <v>540.65</v>
      </c>
      <c r="AA547">
        <v>42145827</v>
      </c>
      <c r="AB547">
        <f t="shared" si="603"/>
        <v>36.799999999999997</v>
      </c>
      <c r="AC547">
        <f>ROUND(((ES547*4)),6)</f>
        <v>0</v>
      </c>
      <c r="AD547">
        <f>ROUND((((ET547*1.25)*4)),6)</f>
        <v>16.100000000000001</v>
      </c>
      <c r="AE547">
        <f>ROUND((((EU547*1.25)*4)),6)</f>
        <v>0.4</v>
      </c>
      <c r="AF547">
        <f>ROUND((((EV547*1.15)*4)),6)</f>
        <v>20.7</v>
      </c>
      <c r="AG547">
        <f t="shared" si="605"/>
        <v>0</v>
      </c>
      <c r="AH547">
        <f>(((EW547*1.15)*4))</f>
        <v>2.024</v>
      </c>
      <c r="AI547">
        <f>(((EX547*1.25)*4))</f>
        <v>0</v>
      </c>
      <c r="AJ547">
        <f t="shared" si="607"/>
        <v>0</v>
      </c>
      <c r="AK547">
        <v>7.72</v>
      </c>
      <c r="AL547">
        <v>0</v>
      </c>
      <c r="AM547">
        <v>3.22</v>
      </c>
      <c r="AN547">
        <v>0.08</v>
      </c>
      <c r="AO547">
        <v>4.5</v>
      </c>
      <c r="AP547">
        <v>0</v>
      </c>
      <c r="AQ547">
        <v>0.44</v>
      </c>
      <c r="AR547">
        <v>0</v>
      </c>
      <c r="AS547">
        <v>0</v>
      </c>
      <c r="AT547">
        <v>90</v>
      </c>
      <c r="AU547">
        <v>44</v>
      </c>
      <c r="AV547">
        <v>1</v>
      </c>
      <c r="AW547">
        <v>1</v>
      </c>
      <c r="AZ547">
        <v>1</v>
      </c>
      <c r="BA547">
        <v>18.55</v>
      </c>
      <c r="BB547">
        <v>1.33</v>
      </c>
      <c r="BC547">
        <v>1</v>
      </c>
      <c r="BD547" t="s">
        <v>3</v>
      </c>
      <c r="BE547" t="s">
        <v>3</v>
      </c>
      <c r="BF547" t="s">
        <v>3</v>
      </c>
      <c r="BG547" t="s">
        <v>3</v>
      </c>
      <c r="BH547">
        <v>0</v>
      </c>
      <c r="BI547">
        <v>1</v>
      </c>
      <c r="BJ547" t="s">
        <v>251</v>
      </c>
      <c r="BM547">
        <v>89</v>
      </c>
      <c r="BN547">
        <v>7156650</v>
      </c>
      <c r="BO547" t="s">
        <v>249</v>
      </c>
      <c r="BP547">
        <v>1</v>
      </c>
      <c r="BQ547">
        <v>30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90</v>
      </c>
      <c r="CA547">
        <v>44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608"/>
        <v>1297.27</v>
      </c>
      <c r="CQ547">
        <f t="shared" si="609"/>
        <v>0</v>
      </c>
      <c r="CR547">
        <f t="shared" si="610"/>
        <v>21.413000000000004</v>
      </c>
      <c r="CS547">
        <f t="shared" si="611"/>
        <v>0.4</v>
      </c>
      <c r="CT547">
        <f t="shared" si="612"/>
        <v>383.98500000000001</v>
      </c>
      <c r="CU547">
        <f t="shared" si="613"/>
        <v>0</v>
      </c>
      <c r="CV547">
        <f t="shared" si="614"/>
        <v>2.024</v>
      </c>
      <c r="CW547">
        <f t="shared" si="615"/>
        <v>0</v>
      </c>
      <c r="CX547">
        <f t="shared" si="616"/>
        <v>0</v>
      </c>
      <c r="CY547">
        <f t="shared" si="617"/>
        <v>1105.875</v>
      </c>
      <c r="CZ547">
        <f t="shared" si="618"/>
        <v>540.65</v>
      </c>
      <c r="DC547" t="s">
        <v>3</v>
      </c>
      <c r="DD547" t="s">
        <v>398</v>
      </c>
      <c r="DE547" t="s">
        <v>399</v>
      </c>
      <c r="DF547" t="s">
        <v>399</v>
      </c>
      <c r="DG547" t="s">
        <v>400</v>
      </c>
      <c r="DH547" t="s">
        <v>3</v>
      </c>
      <c r="DI547" t="s">
        <v>400</v>
      </c>
      <c r="DJ547" t="s">
        <v>399</v>
      </c>
      <c r="DK547" t="s">
        <v>3</v>
      </c>
      <c r="DL547" t="s">
        <v>3</v>
      </c>
      <c r="DM547" t="s">
        <v>3</v>
      </c>
      <c r="DN547">
        <v>104</v>
      </c>
      <c r="DO547">
        <v>70</v>
      </c>
      <c r="DP547">
        <v>1.0469999999999999</v>
      </c>
      <c r="DQ547">
        <v>1</v>
      </c>
      <c r="DU547">
        <v>1013</v>
      </c>
      <c r="DV547" t="s">
        <v>245</v>
      </c>
      <c r="DW547" t="s">
        <v>245</v>
      </c>
      <c r="DX547">
        <v>1</v>
      </c>
      <c r="EE547">
        <v>21987441</v>
      </c>
      <c r="EF547">
        <v>30</v>
      </c>
      <c r="EG547" t="s">
        <v>22</v>
      </c>
      <c r="EH547">
        <v>0</v>
      </c>
      <c r="EI547" t="s">
        <v>3</v>
      </c>
      <c r="EJ547">
        <v>1</v>
      </c>
      <c r="EK547">
        <v>89</v>
      </c>
      <c r="EL547" t="s">
        <v>218</v>
      </c>
      <c r="EM547" t="s">
        <v>219</v>
      </c>
      <c r="EO547" t="s">
        <v>3</v>
      </c>
      <c r="EQ547">
        <v>131072</v>
      </c>
      <c r="ER547">
        <v>7.72</v>
      </c>
      <c r="ES547">
        <v>0</v>
      </c>
      <c r="ET547">
        <v>3.22</v>
      </c>
      <c r="EU547">
        <v>0.08</v>
      </c>
      <c r="EV547">
        <v>4.5</v>
      </c>
      <c r="EW547">
        <v>0.44</v>
      </c>
      <c r="EX547">
        <v>0</v>
      </c>
      <c r="EY547">
        <v>0</v>
      </c>
      <c r="FQ547">
        <v>0</v>
      </c>
      <c r="FR547">
        <f t="shared" si="619"/>
        <v>0</v>
      </c>
      <c r="FS547">
        <v>0</v>
      </c>
      <c r="FX547">
        <v>104</v>
      </c>
      <c r="FY547">
        <v>70</v>
      </c>
      <c r="GA547" t="s">
        <v>3</v>
      </c>
      <c r="GD547">
        <v>0</v>
      </c>
      <c r="GF547">
        <v>1084930253</v>
      </c>
      <c r="GG547">
        <v>2</v>
      </c>
      <c r="GH547">
        <v>1</v>
      </c>
      <c r="GI547">
        <v>2</v>
      </c>
      <c r="GJ547">
        <v>0</v>
      </c>
      <c r="GK547">
        <f>ROUND(R547*(R12)/100,2)</f>
        <v>2.14</v>
      </c>
      <c r="GL547">
        <f t="shared" si="620"/>
        <v>0</v>
      </c>
      <c r="GM547">
        <f t="shared" si="621"/>
        <v>2945.94</v>
      </c>
      <c r="GN547">
        <f t="shared" si="622"/>
        <v>2945.94</v>
      </c>
      <c r="GO547">
        <f t="shared" si="623"/>
        <v>0</v>
      </c>
      <c r="GP547">
        <f t="shared" si="624"/>
        <v>0</v>
      </c>
      <c r="GR547">
        <v>0</v>
      </c>
      <c r="GS547">
        <v>0</v>
      </c>
      <c r="GT547">
        <v>0</v>
      </c>
      <c r="GU547" t="s">
        <v>3</v>
      </c>
      <c r="GV547">
        <f t="shared" si="625"/>
        <v>0</v>
      </c>
      <c r="GW547">
        <v>1</v>
      </c>
      <c r="GX547">
        <f t="shared" si="626"/>
        <v>0</v>
      </c>
      <c r="HA547">
        <v>0</v>
      </c>
      <c r="HB547">
        <v>0</v>
      </c>
      <c r="IK547">
        <v>0</v>
      </c>
    </row>
    <row r="548" spans="1:245" x14ac:dyDescent="0.2">
      <c r="A548">
        <v>18</v>
      </c>
      <c r="B548">
        <v>1</v>
      </c>
      <c r="E548" t="s">
        <v>937</v>
      </c>
      <c r="F548" t="s">
        <v>130</v>
      </c>
      <c r="G548" t="s">
        <v>131</v>
      </c>
      <c r="H548" t="s">
        <v>123</v>
      </c>
      <c r="I548">
        <f>I547*J548</f>
        <v>26.111999999999995</v>
      </c>
      <c r="J548">
        <v>8.1599999999999984</v>
      </c>
      <c r="O548">
        <f t="shared" si="592"/>
        <v>81793.19</v>
      </c>
      <c r="P548">
        <f t="shared" si="593"/>
        <v>81793.19</v>
      </c>
      <c r="Q548">
        <f t="shared" si="594"/>
        <v>0</v>
      </c>
      <c r="R548">
        <f t="shared" si="595"/>
        <v>0</v>
      </c>
      <c r="S548">
        <f t="shared" si="596"/>
        <v>0</v>
      </c>
      <c r="T548">
        <f t="shared" si="597"/>
        <v>0</v>
      </c>
      <c r="U548">
        <f t="shared" si="598"/>
        <v>0</v>
      </c>
      <c r="V548">
        <f t="shared" si="599"/>
        <v>0</v>
      </c>
      <c r="W548">
        <f t="shared" si="600"/>
        <v>0</v>
      </c>
      <c r="X548">
        <f t="shared" si="601"/>
        <v>0</v>
      </c>
      <c r="Y548">
        <f t="shared" si="602"/>
        <v>0</v>
      </c>
      <c r="AA548">
        <v>42145827</v>
      </c>
      <c r="AB548">
        <f t="shared" si="603"/>
        <v>478.96</v>
      </c>
      <c r="AC548">
        <f>ROUND((ES548),6)</f>
        <v>478.96</v>
      </c>
      <c r="AD548">
        <f>ROUND((ET548),6)</f>
        <v>0</v>
      </c>
      <c r="AE548">
        <f>ROUND((EU548),6)</f>
        <v>0</v>
      </c>
      <c r="AF548">
        <f>ROUND((EV548),6)</f>
        <v>0</v>
      </c>
      <c r="AG548">
        <f t="shared" si="605"/>
        <v>0</v>
      </c>
      <c r="AH548">
        <f>(EW548)</f>
        <v>0</v>
      </c>
      <c r="AI548">
        <f>(EX548)</f>
        <v>0</v>
      </c>
      <c r="AJ548">
        <f t="shared" si="607"/>
        <v>0</v>
      </c>
      <c r="AK548">
        <v>478.96</v>
      </c>
      <c r="AL548">
        <v>478.96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1</v>
      </c>
      <c r="AW548">
        <v>1</v>
      </c>
      <c r="AZ548">
        <v>1</v>
      </c>
      <c r="BA548">
        <v>1</v>
      </c>
      <c r="BB548">
        <v>1</v>
      </c>
      <c r="BC548">
        <v>6.54</v>
      </c>
      <c r="BD548" t="s">
        <v>3</v>
      </c>
      <c r="BE548" t="s">
        <v>3</v>
      </c>
      <c r="BF548" t="s">
        <v>3</v>
      </c>
      <c r="BG548" t="s">
        <v>3</v>
      </c>
      <c r="BH548">
        <v>3</v>
      </c>
      <c r="BI548">
        <v>1</v>
      </c>
      <c r="BJ548" t="s">
        <v>132</v>
      </c>
      <c r="BM548">
        <v>89</v>
      </c>
      <c r="BN548">
        <v>7156650</v>
      </c>
      <c r="BO548" t="s">
        <v>130</v>
      </c>
      <c r="BP548">
        <v>1</v>
      </c>
      <c r="BQ548">
        <v>30</v>
      </c>
      <c r="BR548">
        <v>0</v>
      </c>
      <c r="BS548">
        <v>1</v>
      </c>
      <c r="BT548">
        <v>1</v>
      </c>
      <c r="BU548">
        <v>1</v>
      </c>
      <c r="BV548">
        <v>1</v>
      </c>
      <c r="BW548">
        <v>1</v>
      </c>
      <c r="BX548">
        <v>1</v>
      </c>
      <c r="BY548" t="s">
        <v>3</v>
      </c>
      <c r="BZ548">
        <v>0</v>
      </c>
      <c r="CA548">
        <v>0</v>
      </c>
      <c r="CF548">
        <v>0</v>
      </c>
      <c r="CG548">
        <v>0</v>
      </c>
      <c r="CM548">
        <v>0</v>
      </c>
      <c r="CN548" t="s">
        <v>3</v>
      </c>
      <c r="CO548">
        <v>0</v>
      </c>
      <c r="CP548">
        <f t="shared" si="608"/>
        <v>81793.19</v>
      </c>
      <c r="CQ548">
        <f t="shared" si="609"/>
        <v>3132.3984</v>
      </c>
      <c r="CR548">
        <f t="shared" si="610"/>
        <v>0</v>
      </c>
      <c r="CS548">
        <f t="shared" si="611"/>
        <v>0</v>
      </c>
      <c r="CT548">
        <f t="shared" si="612"/>
        <v>0</v>
      </c>
      <c r="CU548">
        <f t="shared" si="613"/>
        <v>0</v>
      </c>
      <c r="CV548">
        <f t="shared" si="614"/>
        <v>0</v>
      </c>
      <c r="CW548">
        <f t="shared" si="615"/>
        <v>0</v>
      </c>
      <c r="CX548">
        <f t="shared" si="616"/>
        <v>0</v>
      </c>
      <c r="CY548">
        <f t="shared" si="617"/>
        <v>0</v>
      </c>
      <c r="CZ548">
        <f t="shared" si="618"/>
        <v>0</v>
      </c>
      <c r="DC548" t="s">
        <v>3</v>
      </c>
      <c r="DD548" t="s">
        <v>3</v>
      </c>
      <c r="DE548" t="s">
        <v>3</v>
      </c>
      <c r="DF548" t="s">
        <v>3</v>
      </c>
      <c r="DG548" t="s">
        <v>3</v>
      </c>
      <c r="DH548" t="s">
        <v>3</v>
      </c>
      <c r="DI548" t="s">
        <v>3</v>
      </c>
      <c r="DJ548" t="s">
        <v>3</v>
      </c>
      <c r="DK548" t="s">
        <v>3</v>
      </c>
      <c r="DL548" t="s">
        <v>3</v>
      </c>
      <c r="DM548" t="s">
        <v>3</v>
      </c>
      <c r="DN548">
        <v>104</v>
      </c>
      <c r="DO548">
        <v>70</v>
      </c>
      <c r="DP548">
        <v>1.0469999999999999</v>
      </c>
      <c r="DQ548">
        <v>1</v>
      </c>
      <c r="DU548">
        <v>1007</v>
      </c>
      <c r="DV548" t="s">
        <v>123</v>
      </c>
      <c r="DW548" t="s">
        <v>123</v>
      </c>
      <c r="DX548">
        <v>1</v>
      </c>
      <c r="EE548">
        <v>21987441</v>
      </c>
      <c r="EF548">
        <v>30</v>
      </c>
      <c r="EG548" t="s">
        <v>22</v>
      </c>
      <c r="EH548">
        <v>0</v>
      </c>
      <c r="EI548" t="s">
        <v>3</v>
      </c>
      <c r="EJ548">
        <v>1</v>
      </c>
      <c r="EK548">
        <v>89</v>
      </c>
      <c r="EL548" t="s">
        <v>218</v>
      </c>
      <c r="EM548" t="s">
        <v>219</v>
      </c>
      <c r="EO548" t="s">
        <v>3</v>
      </c>
      <c r="EQ548">
        <v>0</v>
      </c>
      <c r="ER548">
        <v>478.96</v>
      </c>
      <c r="ES548">
        <v>478.96</v>
      </c>
      <c r="ET548">
        <v>0</v>
      </c>
      <c r="EU548">
        <v>0</v>
      </c>
      <c r="EV548">
        <v>0</v>
      </c>
      <c r="EW548">
        <v>0</v>
      </c>
      <c r="EX548">
        <v>0</v>
      </c>
      <c r="FQ548">
        <v>0</v>
      </c>
      <c r="FR548">
        <f t="shared" si="619"/>
        <v>0</v>
      </c>
      <c r="FS548">
        <v>0</v>
      </c>
      <c r="FX548">
        <v>104</v>
      </c>
      <c r="FY548">
        <v>70</v>
      </c>
      <c r="GA548" t="s">
        <v>3</v>
      </c>
      <c r="GD548">
        <v>0</v>
      </c>
      <c r="GF548">
        <v>-1161195218</v>
      </c>
      <c r="GG548">
        <v>2</v>
      </c>
      <c r="GH548">
        <v>1</v>
      </c>
      <c r="GI548">
        <v>2</v>
      </c>
      <c r="GJ548">
        <v>0</v>
      </c>
      <c r="GK548">
        <f>ROUND(R548*(R12)/100,2)</f>
        <v>0</v>
      </c>
      <c r="GL548">
        <f t="shared" si="620"/>
        <v>0</v>
      </c>
      <c r="GM548">
        <f t="shared" si="621"/>
        <v>81793.19</v>
      </c>
      <c r="GN548">
        <f t="shared" si="622"/>
        <v>81793.19</v>
      </c>
      <c r="GO548">
        <f t="shared" si="623"/>
        <v>0</v>
      </c>
      <c r="GP548">
        <f t="shared" si="624"/>
        <v>0</v>
      </c>
      <c r="GR548">
        <v>0</v>
      </c>
      <c r="GS548">
        <v>0</v>
      </c>
      <c r="GT548">
        <v>0</v>
      </c>
      <c r="GU548" t="s">
        <v>3</v>
      </c>
      <c r="GV548">
        <f t="shared" si="625"/>
        <v>0</v>
      </c>
      <c r="GW548">
        <v>1</v>
      </c>
      <c r="GX548">
        <f t="shared" si="626"/>
        <v>0</v>
      </c>
      <c r="HA548">
        <v>0</v>
      </c>
      <c r="HB548">
        <v>0</v>
      </c>
      <c r="IK548">
        <v>0</v>
      </c>
    </row>
    <row r="549" spans="1:245" x14ac:dyDescent="0.2">
      <c r="A549">
        <v>17</v>
      </c>
      <c r="B549">
        <v>1</v>
      </c>
      <c r="E549" t="s">
        <v>938</v>
      </c>
      <c r="F549" t="s">
        <v>254</v>
      </c>
      <c r="G549" t="s">
        <v>255</v>
      </c>
      <c r="H549" t="s">
        <v>256</v>
      </c>
      <c r="I549">
        <v>0.89600000000000002</v>
      </c>
      <c r="J549">
        <v>0</v>
      </c>
      <c r="O549">
        <f t="shared" si="592"/>
        <v>4098.51</v>
      </c>
      <c r="P549">
        <f t="shared" si="593"/>
        <v>1250.3900000000001</v>
      </c>
      <c r="Q549">
        <f t="shared" si="594"/>
        <v>273.86</v>
      </c>
      <c r="R549">
        <f t="shared" si="595"/>
        <v>8.25</v>
      </c>
      <c r="S549">
        <f t="shared" si="596"/>
        <v>2574.2600000000002</v>
      </c>
      <c r="T549">
        <f t="shared" si="597"/>
        <v>0</v>
      </c>
      <c r="U549">
        <f t="shared" si="598"/>
        <v>11.952639999999999</v>
      </c>
      <c r="V549">
        <f t="shared" si="599"/>
        <v>0</v>
      </c>
      <c r="W549">
        <f t="shared" si="600"/>
        <v>0</v>
      </c>
      <c r="X549">
        <f t="shared" si="601"/>
        <v>1853.47</v>
      </c>
      <c r="Y549">
        <f t="shared" si="602"/>
        <v>1132.67</v>
      </c>
      <c r="AA549">
        <v>42145827</v>
      </c>
      <c r="AB549">
        <f t="shared" si="603"/>
        <v>452.142</v>
      </c>
      <c r="AC549">
        <f t="shared" ref="AC549:AC557" si="628">ROUND((ES549),6)</f>
        <v>258.91000000000003</v>
      </c>
      <c r="AD549">
        <f>ROUND(((ET549*1.25)),6)</f>
        <v>38.35</v>
      </c>
      <c r="AE549">
        <f>ROUND(((EU549*1.25)),6)</f>
        <v>9.2125000000000004</v>
      </c>
      <c r="AF549">
        <f>ROUND(((EV549*1.15)),6)</f>
        <v>154.88200000000001</v>
      </c>
      <c r="AG549">
        <f t="shared" si="605"/>
        <v>0</v>
      </c>
      <c r="AH549">
        <f>((EW549*1.15))</f>
        <v>13.339999999999998</v>
      </c>
      <c r="AI549">
        <f>((EX549*1.25))</f>
        <v>0</v>
      </c>
      <c r="AJ549">
        <f t="shared" si="607"/>
        <v>0</v>
      </c>
      <c r="AK549">
        <v>424.27</v>
      </c>
      <c r="AL549">
        <v>258.91000000000003</v>
      </c>
      <c r="AM549">
        <v>30.68</v>
      </c>
      <c r="AN549">
        <v>7.37</v>
      </c>
      <c r="AO549">
        <v>134.68</v>
      </c>
      <c r="AP549">
        <v>0</v>
      </c>
      <c r="AQ549">
        <v>11.6</v>
      </c>
      <c r="AR549">
        <v>0</v>
      </c>
      <c r="AS549">
        <v>0</v>
      </c>
      <c r="AT549">
        <v>72</v>
      </c>
      <c r="AU549">
        <v>44</v>
      </c>
      <c r="AV549">
        <v>1</v>
      </c>
      <c r="AW549">
        <v>1</v>
      </c>
      <c r="AZ549">
        <v>1</v>
      </c>
      <c r="BA549">
        <v>18.55</v>
      </c>
      <c r="BB549">
        <v>7.97</v>
      </c>
      <c r="BC549">
        <v>5.39</v>
      </c>
      <c r="BD549" t="s">
        <v>3</v>
      </c>
      <c r="BE549" t="s">
        <v>3</v>
      </c>
      <c r="BF549" t="s">
        <v>3</v>
      </c>
      <c r="BG549" t="s">
        <v>3</v>
      </c>
      <c r="BH549">
        <v>0</v>
      </c>
      <c r="BI549">
        <v>1</v>
      </c>
      <c r="BJ549" t="s">
        <v>257</v>
      </c>
      <c r="BM549">
        <v>47</v>
      </c>
      <c r="BN549">
        <v>7156650</v>
      </c>
      <c r="BO549" t="s">
        <v>254</v>
      </c>
      <c r="BP549">
        <v>1</v>
      </c>
      <c r="BQ549">
        <v>30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72</v>
      </c>
      <c r="CA549">
        <v>44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608"/>
        <v>4098.51</v>
      </c>
      <c r="CQ549">
        <f t="shared" si="609"/>
        <v>1395.5249000000001</v>
      </c>
      <c r="CR549">
        <f t="shared" si="610"/>
        <v>305.64949999999999</v>
      </c>
      <c r="CS549">
        <f t="shared" si="611"/>
        <v>9.2125000000000004</v>
      </c>
      <c r="CT549">
        <f t="shared" si="612"/>
        <v>2873.0611000000004</v>
      </c>
      <c r="CU549">
        <f t="shared" si="613"/>
        <v>0</v>
      </c>
      <c r="CV549">
        <f t="shared" si="614"/>
        <v>13.339999999999998</v>
      </c>
      <c r="CW549">
        <f t="shared" si="615"/>
        <v>0</v>
      </c>
      <c r="CX549">
        <f t="shared" si="616"/>
        <v>0</v>
      </c>
      <c r="CY549">
        <f t="shared" si="617"/>
        <v>1853.4672</v>
      </c>
      <c r="CZ549">
        <f t="shared" si="618"/>
        <v>1132.6744000000001</v>
      </c>
      <c r="DC549" t="s">
        <v>3</v>
      </c>
      <c r="DD549" t="s">
        <v>3</v>
      </c>
      <c r="DE549" t="s">
        <v>11</v>
      </c>
      <c r="DF549" t="s">
        <v>11</v>
      </c>
      <c r="DG549" t="s">
        <v>12</v>
      </c>
      <c r="DH549" t="s">
        <v>3</v>
      </c>
      <c r="DI549" t="s">
        <v>12</v>
      </c>
      <c r="DJ549" t="s">
        <v>11</v>
      </c>
      <c r="DK549" t="s">
        <v>3</v>
      </c>
      <c r="DL549" t="s">
        <v>3</v>
      </c>
      <c r="DM549" t="s">
        <v>3</v>
      </c>
      <c r="DN549">
        <v>85</v>
      </c>
      <c r="DO549">
        <v>70</v>
      </c>
      <c r="DP549">
        <v>1.0469999999999999</v>
      </c>
      <c r="DQ549">
        <v>1.022</v>
      </c>
      <c r="DU549">
        <v>1013</v>
      </c>
      <c r="DV549" t="s">
        <v>256</v>
      </c>
      <c r="DW549" t="s">
        <v>256</v>
      </c>
      <c r="DX549">
        <v>1</v>
      </c>
      <c r="EE549">
        <v>21987399</v>
      </c>
      <c r="EF549">
        <v>30</v>
      </c>
      <c r="EG549" t="s">
        <v>22</v>
      </c>
      <c r="EH549">
        <v>0</v>
      </c>
      <c r="EI549" t="s">
        <v>3</v>
      </c>
      <c r="EJ549">
        <v>1</v>
      </c>
      <c r="EK549">
        <v>47</v>
      </c>
      <c r="EL549" t="s">
        <v>258</v>
      </c>
      <c r="EM549" t="s">
        <v>259</v>
      </c>
      <c r="EO549" t="s">
        <v>3</v>
      </c>
      <c r="EQ549">
        <v>131072</v>
      </c>
      <c r="ER549">
        <v>424.27</v>
      </c>
      <c r="ES549">
        <v>258.91000000000003</v>
      </c>
      <c r="ET549">
        <v>30.68</v>
      </c>
      <c r="EU549">
        <v>7.37</v>
      </c>
      <c r="EV549">
        <v>134.68</v>
      </c>
      <c r="EW549">
        <v>11.6</v>
      </c>
      <c r="EX549">
        <v>0</v>
      </c>
      <c r="EY549">
        <v>0</v>
      </c>
      <c r="FQ549">
        <v>0</v>
      </c>
      <c r="FR549">
        <f t="shared" si="619"/>
        <v>0</v>
      </c>
      <c r="FS549">
        <v>0</v>
      </c>
      <c r="FX549">
        <v>85</v>
      </c>
      <c r="FY549">
        <v>70</v>
      </c>
      <c r="GA549" t="s">
        <v>3</v>
      </c>
      <c r="GD549">
        <v>0</v>
      </c>
      <c r="GF549">
        <v>-1602621314</v>
      </c>
      <c r="GG549">
        <v>2</v>
      </c>
      <c r="GH549">
        <v>1</v>
      </c>
      <c r="GI549">
        <v>2</v>
      </c>
      <c r="GJ549">
        <v>0</v>
      </c>
      <c r="GK549">
        <f>ROUND(R549*(R12)/100,2)</f>
        <v>13.78</v>
      </c>
      <c r="GL549">
        <f t="shared" si="620"/>
        <v>0</v>
      </c>
      <c r="GM549">
        <f t="shared" si="621"/>
        <v>7098.43</v>
      </c>
      <c r="GN549">
        <f t="shared" si="622"/>
        <v>7098.43</v>
      </c>
      <c r="GO549">
        <f t="shared" si="623"/>
        <v>0</v>
      </c>
      <c r="GP549">
        <f t="shared" si="624"/>
        <v>0</v>
      </c>
      <c r="GR549">
        <v>0</v>
      </c>
      <c r="GS549">
        <v>0</v>
      </c>
      <c r="GT549">
        <v>0</v>
      </c>
      <c r="GU549" t="s">
        <v>3</v>
      </c>
      <c r="GV549">
        <f t="shared" si="625"/>
        <v>0</v>
      </c>
      <c r="GW549">
        <v>1</v>
      </c>
      <c r="GX549">
        <f t="shared" si="626"/>
        <v>0</v>
      </c>
      <c r="HA549">
        <v>0</v>
      </c>
      <c r="HB549">
        <v>0</v>
      </c>
      <c r="IK549">
        <v>0</v>
      </c>
    </row>
    <row r="550" spans="1:245" x14ac:dyDescent="0.2">
      <c r="A550">
        <v>18</v>
      </c>
      <c r="B550">
        <v>1</v>
      </c>
      <c r="E550" t="s">
        <v>939</v>
      </c>
      <c r="F550" t="s">
        <v>261</v>
      </c>
      <c r="G550" t="s">
        <v>262</v>
      </c>
      <c r="H550" t="s">
        <v>39</v>
      </c>
      <c r="I550">
        <f>I549*J550</f>
        <v>0.89600000000000002</v>
      </c>
      <c r="J550">
        <v>1</v>
      </c>
      <c r="O550">
        <f t="shared" si="592"/>
        <v>27384.67</v>
      </c>
      <c r="P550">
        <f t="shared" si="593"/>
        <v>27384.67</v>
      </c>
      <c r="Q550">
        <f t="shared" si="594"/>
        <v>0</v>
      </c>
      <c r="R550">
        <f t="shared" si="595"/>
        <v>0</v>
      </c>
      <c r="S550">
        <f t="shared" si="596"/>
        <v>0</v>
      </c>
      <c r="T550">
        <f t="shared" si="597"/>
        <v>0</v>
      </c>
      <c r="U550">
        <f t="shared" si="598"/>
        <v>0</v>
      </c>
      <c r="V550">
        <f t="shared" si="599"/>
        <v>0</v>
      </c>
      <c r="W550">
        <f t="shared" si="600"/>
        <v>0</v>
      </c>
      <c r="X550">
        <f t="shared" si="601"/>
        <v>0</v>
      </c>
      <c r="Y550">
        <f t="shared" si="602"/>
        <v>0</v>
      </c>
      <c r="AA550">
        <v>42145827</v>
      </c>
      <c r="AB550">
        <f t="shared" si="603"/>
        <v>9733.52</v>
      </c>
      <c r="AC550">
        <f t="shared" si="628"/>
        <v>9733.52</v>
      </c>
      <c r="AD550">
        <f>ROUND((ET550),6)</f>
        <v>0</v>
      </c>
      <c r="AE550">
        <f>ROUND((EU550),6)</f>
        <v>0</v>
      </c>
      <c r="AF550">
        <f>ROUND((EV550),6)</f>
        <v>0</v>
      </c>
      <c r="AG550">
        <f t="shared" si="605"/>
        <v>0</v>
      </c>
      <c r="AH550">
        <f>(EW550)</f>
        <v>0</v>
      </c>
      <c r="AI550">
        <f>(EX550)</f>
        <v>0</v>
      </c>
      <c r="AJ550">
        <f t="shared" si="607"/>
        <v>0</v>
      </c>
      <c r="AK550">
        <v>9733.52</v>
      </c>
      <c r="AL550">
        <v>9733.52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1</v>
      </c>
      <c r="AW550">
        <v>1</v>
      </c>
      <c r="AZ550">
        <v>1</v>
      </c>
      <c r="BA550">
        <v>1</v>
      </c>
      <c r="BB550">
        <v>1</v>
      </c>
      <c r="BC550">
        <v>3.14</v>
      </c>
      <c r="BD550" t="s">
        <v>3</v>
      </c>
      <c r="BE550" t="s">
        <v>3</v>
      </c>
      <c r="BF550" t="s">
        <v>3</v>
      </c>
      <c r="BG550" t="s">
        <v>3</v>
      </c>
      <c r="BH550">
        <v>3</v>
      </c>
      <c r="BI550">
        <v>1</v>
      </c>
      <c r="BJ550" t="s">
        <v>263</v>
      </c>
      <c r="BM550">
        <v>47</v>
      </c>
      <c r="BN550">
        <v>7156650</v>
      </c>
      <c r="BO550" t="s">
        <v>261</v>
      </c>
      <c r="BP550">
        <v>1</v>
      </c>
      <c r="BQ550">
        <v>30</v>
      </c>
      <c r="BR550">
        <v>0</v>
      </c>
      <c r="BS550">
        <v>1</v>
      </c>
      <c r="BT550">
        <v>1</v>
      </c>
      <c r="BU550">
        <v>1</v>
      </c>
      <c r="BV550">
        <v>1</v>
      </c>
      <c r="BW550">
        <v>1</v>
      </c>
      <c r="BX550">
        <v>1</v>
      </c>
      <c r="BY550" t="s">
        <v>3</v>
      </c>
      <c r="BZ550">
        <v>0</v>
      </c>
      <c r="CA550">
        <v>0</v>
      </c>
      <c r="CF550">
        <v>0</v>
      </c>
      <c r="CG550">
        <v>0</v>
      </c>
      <c r="CM550">
        <v>0</v>
      </c>
      <c r="CN550" t="s">
        <v>3</v>
      </c>
      <c r="CO550">
        <v>0</v>
      </c>
      <c r="CP550">
        <f t="shared" si="608"/>
        <v>27384.67</v>
      </c>
      <c r="CQ550">
        <f t="shared" si="609"/>
        <v>30563.252800000002</v>
      </c>
      <c r="CR550">
        <f t="shared" si="610"/>
        <v>0</v>
      </c>
      <c r="CS550">
        <f t="shared" si="611"/>
        <v>0</v>
      </c>
      <c r="CT550">
        <f t="shared" si="612"/>
        <v>0</v>
      </c>
      <c r="CU550">
        <f t="shared" si="613"/>
        <v>0</v>
      </c>
      <c r="CV550">
        <f t="shared" si="614"/>
        <v>0</v>
      </c>
      <c r="CW550">
        <f t="shared" si="615"/>
        <v>0</v>
      </c>
      <c r="CX550">
        <f t="shared" si="616"/>
        <v>0</v>
      </c>
      <c r="CY550">
        <f t="shared" si="617"/>
        <v>0</v>
      </c>
      <c r="CZ550">
        <f t="shared" si="618"/>
        <v>0</v>
      </c>
      <c r="DC550" t="s">
        <v>3</v>
      </c>
      <c r="DD550" t="s">
        <v>3</v>
      </c>
      <c r="DE550" t="s">
        <v>3</v>
      </c>
      <c r="DF550" t="s">
        <v>3</v>
      </c>
      <c r="DG550" t="s">
        <v>3</v>
      </c>
      <c r="DH550" t="s">
        <v>3</v>
      </c>
      <c r="DI550" t="s">
        <v>3</v>
      </c>
      <c r="DJ550" t="s">
        <v>3</v>
      </c>
      <c r="DK550" t="s">
        <v>3</v>
      </c>
      <c r="DL550" t="s">
        <v>3</v>
      </c>
      <c r="DM550" t="s">
        <v>3</v>
      </c>
      <c r="DN550">
        <v>85</v>
      </c>
      <c r="DO550">
        <v>70</v>
      </c>
      <c r="DP550">
        <v>1.0469999999999999</v>
      </c>
      <c r="DQ550">
        <v>1.022</v>
      </c>
      <c r="DU550">
        <v>1009</v>
      </c>
      <c r="DV550" t="s">
        <v>39</v>
      </c>
      <c r="DW550" t="s">
        <v>39</v>
      </c>
      <c r="DX550">
        <v>1000</v>
      </c>
      <c r="EE550">
        <v>21987399</v>
      </c>
      <c r="EF550">
        <v>30</v>
      </c>
      <c r="EG550" t="s">
        <v>22</v>
      </c>
      <c r="EH550">
        <v>0</v>
      </c>
      <c r="EI550" t="s">
        <v>3</v>
      </c>
      <c r="EJ550">
        <v>1</v>
      </c>
      <c r="EK550">
        <v>47</v>
      </c>
      <c r="EL550" t="s">
        <v>258</v>
      </c>
      <c r="EM550" t="s">
        <v>259</v>
      </c>
      <c r="EO550" t="s">
        <v>3</v>
      </c>
      <c r="EQ550">
        <v>0</v>
      </c>
      <c r="ER550">
        <v>9733.52</v>
      </c>
      <c r="ES550">
        <v>9733.52</v>
      </c>
      <c r="ET550">
        <v>0</v>
      </c>
      <c r="EU550">
        <v>0</v>
      </c>
      <c r="EV550">
        <v>0</v>
      </c>
      <c r="EW550">
        <v>0</v>
      </c>
      <c r="EX550">
        <v>0</v>
      </c>
      <c r="FQ550">
        <v>0</v>
      </c>
      <c r="FR550">
        <f t="shared" si="619"/>
        <v>0</v>
      </c>
      <c r="FS550">
        <v>0</v>
      </c>
      <c r="FX550">
        <v>85</v>
      </c>
      <c r="FY550">
        <v>70</v>
      </c>
      <c r="GA550" t="s">
        <v>3</v>
      </c>
      <c r="GD550">
        <v>0</v>
      </c>
      <c r="GF550">
        <v>1257461976</v>
      </c>
      <c r="GG550">
        <v>2</v>
      </c>
      <c r="GH550">
        <v>1</v>
      </c>
      <c r="GI550">
        <v>2</v>
      </c>
      <c r="GJ550">
        <v>0</v>
      </c>
      <c r="GK550">
        <f>ROUND(R550*(R12)/100,2)</f>
        <v>0</v>
      </c>
      <c r="GL550">
        <f t="shared" si="620"/>
        <v>0</v>
      </c>
      <c r="GM550">
        <f t="shared" si="621"/>
        <v>27384.67</v>
      </c>
      <c r="GN550">
        <f t="shared" si="622"/>
        <v>27384.67</v>
      </c>
      <c r="GO550">
        <f t="shared" si="623"/>
        <v>0</v>
      </c>
      <c r="GP550">
        <f t="shared" si="624"/>
        <v>0</v>
      </c>
      <c r="GR550">
        <v>0</v>
      </c>
      <c r="GS550">
        <v>0</v>
      </c>
      <c r="GT550">
        <v>0</v>
      </c>
      <c r="GU550" t="s">
        <v>3</v>
      </c>
      <c r="GV550">
        <f t="shared" si="625"/>
        <v>0</v>
      </c>
      <c r="GW550">
        <v>1</v>
      </c>
      <c r="GX550">
        <f t="shared" si="626"/>
        <v>0</v>
      </c>
      <c r="HA550">
        <v>0</v>
      </c>
      <c r="HB550">
        <v>0</v>
      </c>
      <c r="IK550">
        <v>0</v>
      </c>
    </row>
    <row r="551" spans="1:245" x14ac:dyDescent="0.2">
      <c r="A551">
        <v>17</v>
      </c>
      <c r="B551">
        <v>1</v>
      </c>
      <c r="E551" t="s">
        <v>940</v>
      </c>
      <c r="F551" t="s">
        <v>941</v>
      </c>
      <c r="G551" t="s">
        <v>942</v>
      </c>
      <c r="H551" t="s">
        <v>943</v>
      </c>
      <c r="I551">
        <v>3.2</v>
      </c>
      <c r="J551">
        <v>0</v>
      </c>
      <c r="O551">
        <f t="shared" si="592"/>
        <v>9112.34</v>
      </c>
      <c r="P551">
        <f t="shared" si="593"/>
        <v>5518.75</v>
      </c>
      <c r="Q551">
        <f t="shared" si="594"/>
        <v>101.2</v>
      </c>
      <c r="R551">
        <f t="shared" si="595"/>
        <v>2.8</v>
      </c>
      <c r="S551">
        <f t="shared" si="596"/>
        <v>3492.39</v>
      </c>
      <c r="T551">
        <f t="shared" si="597"/>
        <v>0</v>
      </c>
      <c r="U551">
        <f t="shared" si="598"/>
        <v>16.412800000000001</v>
      </c>
      <c r="V551">
        <f t="shared" si="599"/>
        <v>0</v>
      </c>
      <c r="W551">
        <f t="shared" si="600"/>
        <v>0</v>
      </c>
      <c r="X551">
        <f t="shared" si="601"/>
        <v>3143.15</v>
      </c>
      <c r="Y551">
        <f t="shared" si="602"/>
        <v>1536.65</v>
      </c>
      <c r="AA551">
        <v>42145827</v>
      </c>
      <c r="AB551">
        <f t="shared" si="603"/>
        <v>1268.579</v>
      </c>
      <c r="AC551">
        <f t="shared" si="628"/>
        <v>1206.02</v>
      </c>
      <c r="AD551">
        <f>ROUND(((ET551*1.25)),6)</f>
        <v>3.7250000000000001</v>
      </c>
      <c r="AE551">
        <f>ROUND(((EU551*1.25)),6)</f>
        <v>0.875</v>
      </c>
      <c r="AF551">
        <f>ROUND(((EV551*1.15)),6)</f>
        <v>58.834000000000003</v>
      </c>
      <c r="AG551">
        <f t="shared" si="605"/>
        <v>0</v>
      </c>
      <c r="AH551">
        <f>((EW551*1.15))</f>
        <v>5.1289999999999996</v>
      </c>
      <c r="AI551">
        <f>((EX551*1.25))</f>
        <v>0</v>
      </c>
      <c r="AJ551">
        <f t="shared" si="607"/>
        <v>0</v>
      </c>
      <c r="AK551">
        <v>1260.1600000000001</v>
      </c>
      <c r="AL551">
        <v>1206.02</v>
      </c>
      <c r="AM551">
        <v>2.98</v>
      </c>
      <c r="AN551">
        <v>0.7</v>
      </c>
      <c r="AO551">
        <v>51.16</v>
      </c>
      <c r="AP551">
        <v>0</v>
      </c>
      <c r="AQ551">
        <v>4.46</v>
      </c>
      <c r="AR551">
        <v>0</v>
      </c>
      <c r="AS551">
        <v>0</v>
      </c>
      <c r="AT551">
        <v>90</v>
      </c>
      <c r="AU551">
        <v>44</v>
      </c>
      <c r="AV551">
        <v>1</v>
      </c>
      <c r="AW551">
        <v>1</v>
      </c>
      <c r="AZ551">
        <v>1</v>
      </c>
      <c r="BA551">
        <v>18.55</v>
      </c>
      <c r="BB551">
        <v>8.49</v>
      </c>
      <c r="BC551">
        <v>1.43</v>
      </c>
      <c r="BD551" t="s">
        <v>3</v>
      </c>
      <c r="BE551" t="s">
        <v>3</v>
      </c>
      <c r="BF551" t="s">
        <v>3</v>
      </c>
      <c r="BG551" t="s">
        <v>3</v>
      </c>
      <c r="BH551">
        <v>0</v>
      </c>
      <c r="BI551">
        <v>1</v>
      </c>
      <c r="BJ551" t="s">
        <v>944</v>
      </c>
      <c r="BM551">
        <v>96</v>
      </c>
      <c r="BN551">
        <v>7156650</v>
      </c>
      <c r="BO551" t="s">
        <v>941</v>
      </c>
      <c r="BP551">
        <v>1</v>
      </c>
      <c r="BQ551">
        <v>30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90</v>
      </c>
      <c r="CA551">
        <v>44</v>
      </c>
      <c r="CF551">
        <v>0</v>
      </c>
      <c r="CG551">
        <v>0</v>
      </c>
      <c r="CM551">
        <v>0</v>
      </c>
      <c r="CN551" t="s">
        <v>3</v>
      </c>
      <c r="CO551">
        <v>0</v>
      </c>
      <c r="CP551">
        <f t="shared" si="608"/>
        <v>9112.34</v>
      </c>
      <c r="CQ551">
        <f t="shared" si="609"/>
        <v>1724.6085999999998</v>
      </c>
      <c r="CR551">
        <f t="shared" si="610"/>
        <v>31.625250000000001</v>
      </c>
      <c r="CS551">
        <f t="shared" si="611"/>
        <v>0.875</v>
      </c>
      <c r="CT551">
        <f t="shared" si="612"/>
        <v>1091.3707000000002</v>
      </c>
      <c r="CU551">
        <f t="shared" si="613"/>
        <v>0</v>
      </c>
      <c r="CV551">
        <f t="shared" si="614"/>
        <v>5.1289999999999996</v>
      </c>
      <c r="CW551">
        <f t="shared" si="615"/>
        <v>0</v>
      </c>
      <c r="CX551">
        <f t="shared" si="616"/>
        <v>0</v>
      </c>
      <c r="CY551">
        <f t="shared" si="617"/>
        <v>3143.1509999999998</v>
      </c>
      <c r="CZ551">
        <f t="shared" si="618"/>
        <v>1536.6515999999999</v>
      </c>
      <c r="DC551" t="s">
        <v>3</v>
      </c>
      <c r="DD551" t="s">
        <v>3</v>
      </c>
      <c r="DE551" t="s">
        <v>11</v>
      </c>
      <c r="DF551" t="s">
        <v>11</v>
      </c>
      <c r="DG551" t="s">
        <v>12</v>
      </c>
      <c r="DH551" t="s">
        <v>3</v>
      </c>
      <c r="DI551" t="s">
        <v>12</v>
      </c>
      <c r="DJ551" t="s">
        <v>11</v>
      </c>
      <c r="DK551" t="s">
        <v>3</v>
      </c>
      <c r="DL551" t="s">
        <v>3</v>
      </c>
      <c r="DM551" t="s">
        <v>3</v>
      </c>
      <c r="DN551">
        <v>104</v>
      </c>
      <c r="DO551">
        <v>79</v>
      </c>
      <c r="DP551">
        <v>1.087</v>
      </c>
      <c r="DQ551">
        <v>1.0009999999999999</v>
      </c>
      <c r="DU551">
        <v>1013</v>
      </c>
      <c r="DV551" t="s">
        <v>943</v>
      </c>
      <c r="DW551" t="s">
        <v>943</v>
      </c>
      <c r="DX551">
        <v>1</v>
      </c>
      <c r="EE551">
        <v>21987448</v>
      </c>
      <c r="EF551">
        <v>30</v>
      </c>
      <c r="EG551" t="s">
        <v>22</v>
      </c>
      <c r="EH551">
        <v>0</v>
      </c>
      <c r="EI551" t="s">
        <v>3</v>
      </c>
      <c r="EJ551">
        <v>1</v>
      </c>
      <c r="EK551">
        <v>96</v>
      </c>
      <c r="EL551" t="s">
        <v>483</v>
      </c>
      <c r="EM551" t="s">
        <v>484</v>
      </c>
      <c r="EO551" t="s">
        <v>3</v>
      </c>
      <c r="EQ551">
        <v>131072</v>
      </c>
      <c r="ER551">
        <v>1260.1600000000001</v>
      </c>
      <c r="ES551">
        <v>1206.02</v>
      </c>
      <c r="ET551">
        <v>2.98</v>
      </c>
      <c r="EU551">
        <v>0.7</v>
      </c>
      <c r="EV551">
        <v>51.16</v>
      </c>
      <c r="EW551">
        <v>4.46</v>
      </c>
      <c r="EX551">
        <v>0</v>
      </c>
      <c r="EY551">
        <v>0</v>
      </c>
      <c r="FQ551">
        <v>0</v>
      </c>
      <c r="FR551">
        <f t="shared" si="619"/>
        <v>0</v>
      </c>
      <c r="FS551">
        <v>0</v>
      </c>
      <c r="FX551">
        <v>104</v>
      </c>
      <c r="FY551">
        <v>79</v>
      </c>
      <c r="GA551" t="s">
        <v>3</v>
      </c>
      <c r="GD551">
        <v>0</v>
      </c>
      <c r="GF551">
        <v>-1969750780</v>
      </c>
      <c r="GG551">
        <v>2</v>
      </c>
      <c r="GH551">
        <v>1</v>
      </c>
      <c r="GI551">
        <v>2</v>
      </c>
      <c r="GJ551">
        <v>0</v>
      </c>
      <c r="GK551">
        <f>ROUND(R551*(R12)/100,2)</f>
        <v>4.68</v>
      </c>
      <c r="GL551">
        <f t="shared" si="620"/>
        <v>0</v>
      </c>
      <c r="GM551">
        <f t="shared" si="621"/>
        <v>13796.82</v>
      </c>
      <c r="GN551">
        <f t="shared" si="622"/>
        <v>13796.82</v>
      </c>
      <c r="GO551">
        <f t="shared" si="623"/>
        <v>0</v>
      </c>
      <c r="GP551">
        <f t="shared" si="624"/>
        <v>0</v>
      </c>
      <c r="GR551">
        <v>0</v>
      </c>
      <c r="GS551">
        <v>0</v>
      </c>
      <c r="GT551">
        <v>0</v>
      </c>
      <c r="GU551" t="s">
        <v>3</v>
      </c>
      <c r="GV551">
        <f t="shared" si="625"/>
        <v>0</v>
      </c>
      <c r="GW551">
        <v>1</v>
      </c>
      <c r="GX551">
        <f t="shared" si="626"/>
        <v>0</v>
      </c>
      <c r="HA551">
        <v>0</v>
      </c>
      <c r="HB551">
        <v>0</v>
      </c>
      <c r="IK551">
        <v>0</v>
      </c>
    </row>
    <row r="552" spans="1:245" x14ac:dyDescent="0.2">
      <c r="A552">
        <v>17</v>
      </c>
      <c r="B552">
        <v>1</v>
      </c>
      <c r="E552" t="s">
        <v>945</v>
      </c>
      <c r="F552" t="s">
        <v>946</v>
      </c>
      <c r="G552" t="s">
        <v>947</v>
      </c>
      <c r="H552" t="s">
        <v>318</v>
      </c>
      <c r="I552">
        <v>3.2</v>
      </c>
      <c r="J552">
        <v>0</v>
      </c>
      <c r="O552">
        <f t="shared" si="592"/>
        <v>68441.97</v>
      </c>
      <c r="P552">
        <f t="shared" si="593"/>
        <v>42615.94</v>
      </c>
      <c r="Q552">
        <f t="shared" si="594"/>
        <v>3348.06</v>
      </c>
      <c r="R552">
        <f t="shared" si="595"/>
        <v>43.8</v>
      </c>
      <c r="S552">
        <f t="shared" si="596"/>
        <v>22477.97</v>
      </c>
      <c r="T552">
        <f t="shared" si="597"/>
        <v>0</v>
      </c>
      <c r="U552">
        <f t="shared" si="598"/>
        <v>103.03999999999999</v>
      </c>
      <c r="V552">
        <f t="shared" si="599"/>
        <v>0</v>
      </c>
      <c r="W552">
        <f t="shared" si="600"/>
        <v>0</v>
      </c>
      <c r="X552">
        <f t="shared" si="601"/>
        <v>20230.169999999998</v>
      </c>
      <c r="Y552">
        <f t="shared" si="602"/>
        <v>9890.31</v>
      </c>
      <c r="AA552">
        <v>42145827</v>
      </c>
      <c r="AB552">
        <f t="shared" si="603"/>
        <v>6134.4769999999999</v>
      </c>
      <c r="AC552">
        <f t="shared" si="628"/>
        <v>5595.58</v>
      </c>
      <c r="AD552">
        <f>ROUND(((ET552*1.25)),6)</f>
        <v>160.22499999999999</v>
      </c>
      <c r="AE552">
        <f>ROUND(((EU552*1.25)),6)</f>
        <v>13.6875</v>
      </c>
      <c r="AF552">
        <f>ROUND(((EV552*1.15)),6)</f>
        <v>378.67200000000003</v>
      </c>
      <c r="AG552">
        <f t="shared" si="605"/>
        <v>0</v>
      </c>
      <c r="AH552">
        <f>((EW552*1.15))</f>
        <v>32.199999999999996</v>
      </c>
      <c r="AI552">
        <f>((EX552*1.25))</f>
        <v>0</v>
      </c>
      <c r="AJ552">
        <f t="shared" si="607"/>
        <v>0</v>
      </c>
      <c r="AK552">
        <v>6053.04</v>
      </c>
      <c r="AL552">
        <v>5595.58</v>
      </c>
      <c r="AM552">
        <v>128.18</v>
      </c>
      <c r="AN552">
        <v>10.95</v>
      </c>
      <c r="AO552">
        <v>329.28</v>
      </c>
      <c r="AP552">
        <v>0</v>
      </c>
      <c r="AQ552">
        <v>28</v>
      </c>
      <c r="AR552">
        <v>0</v>
      </c>
      <c r="AS552">
        <v>0</v>
      </c>
      <c r="AT552">
        <v>90</v>
      </c>
      <c r="AU552">
        <v>44</v>
      </c>
      <c r="AV552">
        <v>1</v>
      </c>
      <c r="AW552">
        <v>1</v>
      </c>
      <c r="AZ552">
        <v>1</v>
      </c>
      <c r="BA552">
        <v>18.55</v>
      </c>
      <c r="BB552">
        <v>6.53</v>
      </c>
      <c r="BC552">
        <v>2.38</v>
      </c>
      <c r="BD552" t="s">
        <v>3</v>
      </c>
      <c r="BE552" t="s">
        <v>3</v>
      </c>
      <c r="BF552" t="s">
        <v>3</v>
      </c>
      <c r="BG552" t="s">
        <v>3</v>
      </c>
      <c r="BH552">
        <v>0</v>
      </c>
      <c r="BI552">
        <v>1</v>
      </c>
      <c r="BJ552" t="s">
        <v>948</v>
      </c>
      <c r="BM552">
        <v>89</v>
      </c>
      <c r="BN552">
        <v>7156650</v>
      </c>
      <c r="BO552" t="s">
        <v>946</v>
      </c>
      <c r="BP552">
        <v>1</v>
      </c>
      <c r="BQ552">
        <v>30</v>
      </c>
      <c r="BR552">
        <v>0</v>
      </c>
      <c r="BS552">
        <v>1</v>
      </c>
      <c r="BT552">
        <v>1</v>
      </c>
      <c r="BU552">
        <v>1</v>
      </c>
      <c r="BV552">
        <v>1</v>
      </c>
      <c r="BW552">
        <v>1</v>
      </c>
      <c r="BX552">
        <v>1</v>
      </c>
      <c r="BY552" t="s">
        <v>3</v>
      </c>
      <c r="BZ552">
        <v>90</v>
      </c>
      <c r="CA552">
        <v>44</v>
      </c>
      <c r="CF552">
        <v>0</v>
      </c>
      <c r="CG552">
        <v>0</v>
      </c>
      <c r="CM552">
        <v>0</v>
      </c>
      <c r="CN552" t="s">
        <v>3</v>
      </c>
      <c r="CO552">
        <v>0</v>
      </c>
      <c r="CP552">
        <f t="shared" si="608"/>
        <v>68441.97</v>
      </c>
      <c r="CQ552">
        <f t="shared" si="609"/>
        <v>13317.480399999999</v>
      </c>
      <c r="CR552">
        <f t="shared" si="610"/>
        <v>1046.2692500000001</v>
      </c>
      <c r="CS552">
        <f t="shared" si="611"/>
        <v>13.6875</v>
      </c>
      <c r="CT552">
        <f t="shared" si="612"/>
        <v>7024.365600000001</v>
      </c>
      <c r="CU552">
        <f t="shared" si="613"/>
        <v>0</v>
      </c>
      <c r="CV552">
        <f t="shared" si="614"/>
        <v>32.199999999999996</v>
      </c>
      <c r="CW552">
        <f t="shared" si="615"/>
        <v>0</v>
      </c>
      <c r="CX552">
        <f t="shared" si="616"/>
        <v>0</v>
      </c>
      <c r="CY552">
        <f t="shared" si="617"/>
        <v>20230.173000000003</v>
      </c>
      <c r="CZ552">
        <f t="shared" si="618"/>
        <v>9890.3068000000003</v>
      </c>
      <c r="DC552" t="s">
        <v>3</v>
      </c>
      <c r="DD552" t="s">
        <v>3</v>
      </c>
      <c r="DE552" t="s">
        <v>11</v>
      </c>
      <c r="DF552" t="s">
        <v>11</v>
      </c>
      <c r="DG552" t="s">
        <v>12</v>
      </c>
      <c r="DH552" t="s">
        <v>3</v>
      </c>
      <c r="DI552" t="s">
        <v>12</v>
      </c>
      <c r="DJ552" t="s">
        <v>11</v>
      </c>
      <c r="DK552" t="s">
        <v>3</v>
      </c>
      <c r="DL552" t="s">
        <v>3</v>
      </c>
      <c r="DM552" t="s">
        <v>3</v>
      </c>
      <c r="DN552">
        <v>104</v>
      </c>
      <c r="DO552">
        <v>70</v>
      </c>
      <c r="DP552">
        <v>1.0469999999999999</v>
      </c>
      <c r="DQ552">
        <v>1</v>
      </c>
      <c r="DU552">
        <v>1005</v>
      </c>
      <c r="DV552" t="s">
        <v>318</v>
      </c>
      <c r="DW552" t="s">
        <v>318</v>
      </c>
      <c r="DX552">
        <v>100</v>
      </c>
      <c r="EE552">
        <v>21987441</v>
      </c>
      <c r="EF552">
        <v>30</v>
      </c>
      <c r="EG552" t="s">
        <v>22</v>
      </c>
      <c r="EH552">
        <v>0</v>
      </c>
      <c r="EI552" t="s">
        <v>3</v>
      </c>
      <c r="EJ552">
        <v>1</v>
      </c>
      <c r="EK552">
        <v>89</v>
      </c>
      <c r="EL552" t="s">
        <v>218</v>
      </c>
      <c r="EM552" t="s">
        <v>219</v>
      </c>
      <c r="EO552" t="s">
        <v>3</v>
      </c>
      <c r="EQ552">
        <v>131072</v>
      </c>
      <c r="ER552">
        <v>6053.04</v>
      </c>
      <c r="ES552">
        <v>5595.58</v>
      </c>
      <c r="ET552">
        <v>128.18</v>
      </c>
      <c r="EU552">
        <v>10.95</v>
      </c>
      <c r="EV552">
        <v>329.28</v>
      </c>
      <c r="EW552">
        <v>28</v>
      </c>
      <c r="EX552">
        <v>0</v>
      </c>
      <c r="EY552">
        <v>0</v>
      </c>
      <c r="FQ552">
        <v>0</v>
      </c>
      <c r="FR552">
        <f t="shared" si="619"/>
        <v>0</v>
      </c>
      <c r="FS552">
        <v>0</v>
      </c>
      <c r="FX552">
        <v>104</v>
      </c>
      <c r="FY552">
        <v>70</v>
      </c>
      <c r="GA552" t="s">
        <v>3</v>
      </c>
      <c r="GD552">
        <v>0</v>
      </c>
      <c r="GF552">
        <v>-1940817776</v>
      </c>
      <c r="GG552">
        <v>2</v>
      </c>
      <c r="GH552">
        <v>1</v>
      </c>
      <c r="GI552">
        <v>2</v>
      </c>
      <c r="GJ552">
        <v>0</v>
      </c>
      <c r="GK552">
        <f>ROUND(R552*(R12)/100,2)</f>
        <v>73.150000000000006</v>
      </c>
      <c r="GL552">
        <f t="shared" si="620"/>
        <v>0</v>
      </c>
      <c r="GM552">
        <f t="shared" si="621"/>
        <v>98635.6</v>
      </c>
      <c r="GN552">
        <f t="shared" si="622"/>
        <v>98635.6</v>
      </c>
      <c r="GO552">
        <f t="shared" si="623"/>
        <v>0</v>
      </c>
      <c r="GP552">
        <f t="shared" si="624"/>
        <v>0</v>
      </c>
      <c r="GR552">
        <v>0</v>
      </c>
      <c r="GS552">
        <v>0</v>
      </c>
      <c r="GT552">
        <v>0</v>
      </c>
      <c r="GU552" t="s">
        <v>3</v>
      </c>
      <c r="GV552">
        <f t="shared" si="625"/>
        <v>0</v>
      </c>
      <c r="GW552">
        <v>1</v>
      </c>
      <c r="GX552">
        <f t="shared" si="626"/>
        <v>0</v>
      </c>
      <c r="HA552">
        <v>0</v>
      </c>
      <c r="HB552">
        <v>0</v>
      </c>
      <c r="IK552">
        <v>0</v>
      </c>
    </row>
    <row r="553" spans="1:245" x14ac:dyDescent="0.2">
      <c r="A553">
        <v>18</v>
      </c>
      <c r="B553">
        <v>1</v>
      </c>
      <c r="E553" t="s">
        <v>949</v>
      </c>
      <c r="F553" t="s">
        <v>528</v>
      </c>
      <c r="G553" t="s">
        <v>529</v>
      </c>
      <c r="H553" t="s">
        <v>28</v>
      </c>
      <c r="I553">
        <f>I552*J553</f>
        <v>358.4</v>
      </c>
      <c r="J553">
        <v>111.99999999999999</v>
      </c>
      <c r="O553">
        <f t="shared" si="592"/>
        <v>52019.97</v>
      </c>
      <c r="P553">
        <f t="shared" si="593"/>
        <v>52019.97</v>
      </c>
      <c r="Q553">
        <f t="shared" si="594"/>
        <v>0</v>
      </c>
      <c r="R553">
        <f t="shared" si="595"/>
        <v>0</v>
      </c>
      <c r="S553">
        <f t="shared" si="596"/>
        <v>0</v>
      </c>
      <c r="T553">
        <f t="shared" si="597"/>
        <v>0</v>
      </c>
      <c r="U553">
        <f t="shared" si="598"/>
        <v>0</v>
      </c>
      <c r="V553">
        <f t="shared" si="599"/>
        <v>0</v>
      </c>
      <c r="W553">
        <f t="shared" si="600"/>
        <v>0</v>
      </c>
      <c r="X553">
        <f t="shared" si="601"/>
        <v>0</v>
      </c>
      <c r="Y553">
        <f t="shared" si="602"/>
        <v>0</v>
      </c>
      <c r="AA553">
        <v>42145827</v>
      </c>
      <c r="AB553">
        <f t="shared" si="603"/>
        <v>35.75</v>
      </c>
      <c r="AC553">
        <f t="shared" si="628"/>
        <v>35.75</v>
      </c>
      <c r="AD553">
        <f>ROUND((ET553),6)</f>
        <v>0</v>
      </c>
      <c r="AE553">
        <f>ROUND((EU553),6)</f>
        <v>0</v>
      </c>
      <c r="AF553">
        <f>ROUND((EV553),6)</f>
        <v>0</v>
      </c>
      <c r="AG553">
        <f t="shared" si="605"/>
        <v>0</v>
      </c>
      <c r="AH553">
        <f>(EW553)</f>
        <v>0</v>
      </c>
      <c r="AI553">
        <f>(EX553)</f>
        <v>0</v>
      </c>
      <c r="AJ553">
        <f t="shared" si="607"/>
        <v>0</v>
      </c>
      <c r="AK553">
        <v>35.75</v>
      </c>
      <c r="AL553">
        <v>35.75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4.0599999999999996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1</v>
      </c>
      <c r="BJ553" t="s">
        <v>530</v>
      </c>
      <c r="BM553">
        <v>89</v>
      </c>
      <c r="BN553">
        <v>7156650</v>
      </c>
      <c r="BO553" t="s">
        <v>528</v>
      </c>
      <c r="BP553">
        <v>1</v>
      </c>
      <c r="BQ553">
        <v>30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0</v>
      </c>
      <c r="CA553">
        <v>0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608"/>
        <v>52019.97</v>
      </c>
      <c r="CQ553">
        <f t="shared" si="609"/>
        <v>145.14499999999998</v>
      </c>
      <c r="CR553">
        <f t="shared" si="610"/>
        <v>0</v>
      </c>
      <c r="CS553">
        <f t="shared" si="611"/>
        <v>0</v>
      </c>
      <c r="CT553">
        <f t="shared" si="612"/>
        <v>0</v>
      </c>
      <c r="CU553">
        <f t="shared" si="613"/>
        <v>0</v>
      </c>
      <c r="CV553">
        <f t="shared" si="614"/>
        <v>0</v>
      </c>
      <c r="CW553">
        <f t="shared" si="615"/>
        <v>0</v>
      </c>
      <c r="CX553">
        <f t="shared" si="616"/>
        <v>0</v>
      </c>
      <c r="CY553">
        <f t="shared" si="617"/>
        <v>0</v>
      </c>
      <c r="CZ553">
        <f t="shared" si="618"/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104</v>
      </c>
      <c r="DO553">
        <v>70</v>
      </c>
      <c r="DP553">
        <v>1.0469999999999999</v>
      </c>
      <c r="DQ553">
        <v>1</v>
      </c>
      <c r="DU553">
        <v>1005</v>
      </c>
      <c r="DV553" t="s">
        <v>28</v>
      </c>
      <c r="DW553" t="s">
        <v>28</v>
      </c>
      <c r="DX553">
        <v>1</v>
      </c>
      <c r="EE553">
        <v>21987441</v>
      </c>
      <c r="EF553">
        <v>30</v>
      </c>
      <c r="EG553" t="s">
        <v>22</v>
      </c>
      <c r="EH553">
        <v>0</v>
      </c>
      <c r="EI553" t="s">
        <v>3</v>
      </c>
      <c r="EJ553">
        <v>1</v>
      </c>
      <c r="EK553">
        <v>89</v>
      </c>
      <c r="EL553" t="s">
        <v>218</v>
      </c>
      <c r="EM553" t="s">
        <v>219</v>
      </c>
      <c r="EO553" t="s">
        <v>3</v>
      </c>
      <c r="EQ553">
        <v>0</v>
      </c>
      <c r="ER553">
        <v>35.75</v>
      </c>
      <c r="ES553">
        <v>35.75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619"/>
        <v>0</v>
      </c>
      <c r="FS553">
        <v>0</v>
      </c>
      <c r="FX553">
        <v>104</v>
      </c>
      <c r="FY553">
        <v>70</v>
      </c>
      <c r="GA553" t="s">
        <v>3</v>
      </c>
      <c r="GD553">
        <v>0</v>
      </c>
      <c r="GF553">
        <v>1510240869</v>
      </c>
      <c r="GG553">
        <v>2</v>
      </c>
      <c r="GH553">
        <v>1</v>
      </c>
      <c r="GI553">
        <v>2</v>
      </c>
      <c r="GJ553">
        <v>0</v>
      </c>
      <c r="GK553">
        <f>ROUND(R553*(R12)/100,2)</f>
        <v>0</v>
      </c>
      <c r="GL553">
        <f t="shared" si="620"/>
        <v>0</v>
      </c>
      <c r="GM553">
        <f t="shared" si="621"/>
        <v>52019.97</v>
      </c>
      <c r="GN553">
        <f t="shared" si="622"/>
        <v>52019.97</v>
      </c>
      <c r="GO553">
        <f t="shared" si="623"/>
        <v>0</v>
      </c>
      <c r="GP553">
        <f t="shared" si="624"/>
        <v>0</v>
      </c>
      <c r="GR553">
        <v>0</v>
      </c>
      <c r="GS553">
        <v>0</v>
      </c>
      <c r="GT553">
        <v>0</v>
      </c>
      <c r="GU553" t="s">
        <v>3</v>
      </c>
      <c r="GV553">
        <f t="shared" si="625"/>
        <v>0</v>
      </c>
      <c r="GW553">
        <v>1</v>
      </c>
      <c r="GX553">
        <f t="shared" si="626"/>
        <v>0</v>
      </c>
      <c r="HA553">
        <v>0</v>
      </c>
      <c r="HB553">
        <v>0</v>
      </c>
      <c r="IK553">
        <v>0</v>
      </c>
    </row>
    <row r="554" spans="1:245" x14ac:dyDescent="0.2">
      <c r="A554">
        <v>17</v>
      </c>
      <c r="B554">
        <v>1</v>
      </c>
      <c r="E554" t="s">
        <v>950</v>
      </c>
      <c r="F554" t="s">
        <v>951</v>
      </c>
      <c r="G554" t="s">
        <v>952</v>
      </c>
      <c r="H554" t="s">
        <v>318</v>
      </c>
      <c r="I554">
        <v>3.2</v>
      </c>
      <c r="J554">
        <v>0</v>
      </c>
      <c r="O554">
        <f t="shared" si="592"/>
        <v>47924.27</v>
      </c>
      <c r="P554">
        <f t="shared" si="593"/>
        <v>28041.599999999999</v>
      </c>
      <c r="Q554">
        <f t="shared" si="594"/>
        <v>2221.41</v>
      </c>
      <c r="R554">
        <f t="shared" si="595"/>
        <v>30</v>
      </c>
      <c r="S554">
        <f t="shared" si="596"/>
        <v>17661.259999999998</v>
      </c>
      <c r="T554">
        <f t="shared" si="597"/>
        <v>0</v>
      </c>
      <c r="U554">
        <f t="shared" si="598"/>
        <v>80.959999999999994</v>
      </c>
      <c r="V554">
        <f t="shared" si="599"/>
        <v>0</v>
      </c>
      <c r="W554">
        <f t="shared" si="600"/>
        <v>0</v>
      </c>
      <c r="X554">
        <f t="shared" si="601"/>
        <v>15895.13</v>
      </c>
      <c r="Y554">
        <f t="shared" si="602"/>
        <v>7770.95</v>
      </c>
      <c r="AA554">
        <v>42145827</v>
      </c>
      <c r="AB554">
        <f t="shared" si="603"/>
        <v>3578.0279999999998</v>
      </c>
      <c r="AC554">
        <f t="shared" si="628"/>
        <v>3175</v>
      </c>
      <c r="AD554">
        <f>ROUND(((ET554*1.25)),6)</f>
        <v>105.5</v>
      </c>
      <c r="AE554">
        <f>ROUND(((EU554*1.25)),6)</f>
        <v>9.375</v>
      </c>
      <c r="AF554">
        <f>ROUND(((EV554*1.15)),6)</f>
        <v>297.52800000000002</v>
      </c>
      <c r="AG554">
        <f t="shared" si="605"/>
        <v>0</v>
      </c>
      <c r="AH554">
        <f>((EW554*1.15))</f>
        <v>25.299999999999997</v>
      </c>
      <c r="AI554">
        <f>((EX554*1.25))</f>
        <v>0</v>
      </c>
      <c r="AJ554">
        <f t="shared" si="607"/>
        <v>0</v>
      </c>
      <c r="AK554">
        <v>3518.12</v>
      </c>
      <c r="AL554">
        <v>3175</v>
      </c>
      <c r="AM554">
        <v>84.4</v>
      </c>
      <c r="AN554">
        <v>7.5</v>
      </c>
      <c r="AO554">
        <v>258.72000000000003</v>
      </c>
      <c r="AP554">
        <v>0</v>
      </c>
      <c r="AQ554">
        <v>22</v>
      </c>
      <c r="AR554">
        <v>0</v>
      </c>
      <c r="AS554">
        <v>0</v>
      </c>
      <c r="AT554">
        <v>90</v>
      </c>
      <c r="AU554">
        <v>44</v>
      </c>
      <c r="AV554">
        <v>1</v>
      </c>
      <c r="AW554">
        <v>1</v>
      </c>
      <c r="AZ554">
        <v>1</v>
      </c>
      <c r="BA554">
        <v>18.55</v>
      </c>
      <c r="BB554">
        <v>6.58</v>
      </c>
      <c r="BC554">
        <v>2.76</v>
      </c>
      <c r="BD554" t="s">
        <v>3</v>
      </c>
      <c r="BE554" t="s">
        <v>3</v>
      </c>
      <c r="BF554" t="s">
        <v>3</v>
      </c>
      <c r="BG554" t="s">
        <v>3</v>
      </c>
      <c r="BH554">
        <v>0</v>
      </c>
      <c r="BI554">
        <v>1</v>
      </c>
      <c r="BJ554" t="s">
        <v>953</v>
      </c>
      <c r="BM554">
        <v>89</v>
      </c>
      <c r="BN554">
        <v>7156650</v>
      </c>
      <c r="BO554" t="s">
        <v>951</v>
      </c>
      <c r="BP554">
        <v>1</v>
      </c>
      <c r="BQ554">
        <v>30</v>
      </c>
      <c r="BR554">
        <v>0</v>
      </c>
      <c r="BS554">
        <v>1</v>
      </c>
      <c r="BT554">
        <v>1</v>
      </c>
      <c r="BU554">
        <v>1</v>
      </c>
      <c r="BV554">
        <v>1</v>
      </c>
      <c r="BW554">
        <v>1</v>
      </c>
      <c r="BX554">
        <v>1</v>
      </c>
      <c r="BY554" t="s">
        <v>3</v>
      </c>
      <c r="BZ554">
        <v>90</v>
      </c>
      <c r="CA554">
        <v>44</v>
      </c>
      <c r="CF554">
        <v>0</v>
      </c>
      <c r="CG554">
        <v>0</v>
      </c>
      <c r="CM554">
        <v>0</v>
      </c>
      <c r="CN554" t="s">
        <v>3</v>
      </c>
      <c r="CO554">
        <v>0</v>
      </c>
      <c r="CP554">
        <f t="shared" si="608"/>
        <v>47924.27</v>
      </c>
      <c r="CQ554">
        <f t="shared" si="609"/>
        <v>8763</v>
      </c>
      <c r="CR554">
        <f t="shared" si="610"/>
        <v>694.19</v>
      </c>
      <c r="CS554">
        <f t="shared" si="611"/>
        <v>9.375</v>
      </c>
      <c r="CT554">
        <f t="shared" si="612"/>
        <v>5519.1444000000001</v>
      </c>
      <c r="CU554">
        <f t="shared" si="613"/>
        <v>0</v>
      </c>
      <c r="CV554">
        <f t="shared" si="614"/>
        <v>25.299999999999997</v>
      </c>
      <c r="CW554">
        <f t="shared" si="615"/>
        <v>0</v>
      </c>
      <c r="CX554">
        <f t="shared" si="616"/>
        <v>0</v>
      </c>
      <c r="CY554">
        <f t="shared" si="617"/>
        <v>15895.133999999998</v>
      </c>
      <c r="CZ554">
        <f t="shared" si="618"/>
        <v>7770.9543999999996</v>
      </c>
      <c r="DC554" t="s">
        <v>3</v>
      </c>
      <c r="DD554" t="s">
        <v>3</v>
      </c>
      <c r="DE554" t="s">
        <v>11</v>
      </c>
      <c r="DF554" t="s">
        <v>11</v>
      </c>
      <c r="DG554" t="s">
        <v>12</v>
      </c>
      <c r="DH554" t="s">
        <v>3</v>
      </c>
      <c r="DI554" t="s">
        <v>12</v>
      </c>
      <c r="DJ554" t="s">
        <v>11</v>
      </c>
      <c r="DK554" t="s">
        <v>3</v>
      </c>
      <c r="DL554" t="s">
        <v>3</v>
      </c>
      <c r="DM554" t="s">
        <v>3</v>
      </c>
      <c r="DN554">
        <v>104</v>
      </c>
      <c r="DO554">
        <v>70</v>
      </c>
      <c r="DP554">
        <v>1.0469999999999999</v>
      </c>
      <c r="DQ554">
        <v>1</v>
      </c>
      <c r="DU554">
        <v>1005</v>
      </c>
      <c r="DV554" t="s">
        <v>318</v>
      </c>
      <c r="DW554" t="s">
        <v>318</v>
      </c>
      <c r="DX554">
        <v>100</v>
      </c>
      <c r="EE554">
        <v>21987441</v>
      </c>
      <c r="EF554">
        <v>30</v>
      </c>
      <c r="EG554" t="s">
        <v>22</v>
      </c>
      <c r="EH554">
        <v>0</v>
      </c>
      <c r="EI554" t="s">
        <v>3</v>
      </c>
      <c r="EJ554">
        <v>1</v>
      </c>
      <c r="EK554">
        <v>89</v>
      </c>
      <c r="EL554" t="s">
        <v>218</v>
      </c>
      <c r="EM554" t="s">
        <v>219</v>
      </c>
      <c r="EO554" t="s">
        <v>3</v>
      </c>
      <c r="EQ554">
        <v>131072</v>
      </c>
      <c r="ER554">
        <v>3518.12</v>
      </c>
      <c r="ES554">
        <v>3175</v>
      </c>
      <c r="ET554">
        <v>84.4</v>
      </c>
      <c r="EU554">
        <v>7.5</v>
      </c>
      <c r="EV554">
        <v>258.72000000000003</v>
      </c>
      <c r="EW554">
        <v>22</v>
      </c>
      <c r="EX554">
        <v>0</v>
      </c>
      <c r="EY554">
        <v>0</v>
      </c>
      <c r="FQ554">
        <v>0</v>
      </c>
      <c r="FR554">
        <f t="shared" si="619"/>
        <v>0</v>
      </c>
      <c r="FS554">
        <v>0</v>
      </c>
      <c r="FX554">
        <v>104</v>
      </c>
      <c r="FY554">
        <v>70</v>
      </c>
      <c r="GA554" t="s">
        <v>3</v>
      </c>
      <c r="GD554">
        <v>0</v>
      </c>
      <c r="GF554">
        <v>-946797781</v>
      </c>
      <c r="GG554">
        <v>2</v>
      </c>
      <c r="GH554">
        <v>1</v>
      </c>
      <c r="GI554">
        <v>2</v>
      </c>
      <c r="GJ554">
        <v>0</v>
      </c>
      <c r="GK554">
        <f>ROUND(R554*(R12)/100,2)</f>
        <v>50.1</v>
      </c>
      <c r="GL554">
        <f t="shared" si="620"/>
        <v>0</v>
      </c>
      <c r="GM554">
        <f t="shared" si="621"/>
        <v>71640.45</v>
      </c>
      <c r="GN554">
        <f t="shared" si="622"/>
        <v>71640.45</v>
      </c>
      <c r="GO554">
        <f t="shared" si="623"/>
        <v>0</v>
      </c>
      <c r="GP554">
        <f t="shared" si="624"/>
        <v>0</v>
      </c>
      <c r="GR554">
        <v>0</v>
      </c>
      <c r="GS554">
        <v>0</v>
      </c>
      <c r="GT554">
        <v>0</v>
      </c>
      <c r="GU554" t="s">
        <v>3</v>
      </c>
      <c r="GV554">
        <f t="shared" si="625"/>
        <v>0</v>
      </c>
      <c r="GW554">
        <v>1</v>
      </c>
      <c r="GX554">
        <f t="shared" si="626"/>
        <v>0</v>
      </c>
      <c r="HA554">
        <v>0</v>
      </c>
      <c r="HB554">
        <v>0</v>
      </c>
      <c r="IK554">
        <v>0</v>
      </c>
    </row>
    <row r="555" spans="1:245" x14ac:dyDescent="0.2">
      <c r="A555">
        <v>18</v>
      </c>
      <c r="B555">
        <v>1</v>
      </c>
      <c r="E555" t="s">
        <v>954</v>
      </c>
      <c r="F555" t="s">
        <v>528</v>
      </c>
      <c r="G555" t="s">
        <v>529</v>
      </c>
      <c r="H555" t="s">
        <v>28</v>
      </c>
      <c r="I555">
        <f>I554*J555</f>
        <v>358.4</v>
      </c>
      <c r="J555">
        <v>111.99999999999999</v>
      </c>
      <c r="O555">
        <f t="shared" si="592"/>
        <v>52019.97</v>
      </c>
      <c r="P555">
        <f t="shared" si="593"/>
        <v>52019.97</v>
      </c>
      <c r="Q555">
        <f t="shared" si="594"/>
        <v>0</v>
      </c>
      <c r="R555">
        <f t="shared" si="595"/>
        <v>0</v>
      </c>
      <c r="S555">
        <f t="shared" si="596"/>
        <v>0</v>
      </c>
      <c r="T555">
        <f t="shared" si="597"/>
        <v>0</v>
      </c>
      <c r="U555">
        <f t="shared" si="598"/>
        <v>0</v>
      </c>
      <c r="V555">
        <f t="shared" si="599"/>
        <v>0</v>
      </c>
      <c r="W555">
        <f t="shared" si="600"/>
        <v>0</v>
      </c>
      <c r="X555">
        <f t="shared" si="601"/>
        <v>0</v>
      </c>
      <c r="Y555">
        <f t="shared" si="602"/>
        <v>0</v>
      </c>
      <c r="AA555">
        <v>42145827</v>
      </c>
      <c r="AB555">
        <f t="shared" si="603"/>
        <v>35.75</v>
      </c>
      <c r="AC555">
        <f t="shared" si="628"/>
        <v>35.75</v>
      </c>
      <c r="AD555">
        <f>ROUND((ET555),6)</f>
        <v>0</v>
      </c>
      <c r="AE555">
        <f>ROUND((EU555),6)</f>
        <v>0</v>
      </c>
      <c r="AF555">
        <f>ROUND((EV555),6)</f>
        <v>0</v>
      </c>
      <c r="AG555">
        <f t="shared" si="605"/>
        <v>0</v>
      </c>
      <c r="AH555">
        <f>(EW555)</f>
        <v>0</v>
      </c>
      <c r="AI555">
        <f>(EX555)</f>
        <v>0</v>
      </c>
      <c r="AJ555">
        <f t="shared" si="607"/>
        <v>0</v>
      </c>
      <c r="AK555">
        <v>35.75</v>
      </c>
      <c r="AL555">
        <v>35.75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1</v>
      </c>
      <c r="AW555">
        <v>1</v>
      </c>
      <c r="AZ555">
        <v>1</v>
      </c>
      <c r="BA555">
        <v>1</v>
      </c>
      <c r="BB555">
        <v>1</v>
      </c>
      <c r="BC555">
        <v>4.0599999999999996</v>
      </c>
      <c r="BD555" t="s">
        <v>3</v>
      </c>
      <c r="BE555" t="s">
        <v>3</v>
      </c>
      <c r="BF555" t="s">
        <v>3</v>
      </c>
      <c r="BG555" t="s">
        <v>3</v>
      </c>
      <c r="BH555">
        <v>3</v>
      </c>
      <c r="BI555">
        <v>1</v>
      </c>
      <c r="BJ555" t="s">
        <v>530</v>
      </c>
      <c r="BM555">
        <v>89</v>
      </c>
      <c r="BN555">
        <v>7156650</v>
      </c>
      <c r="BO555" t="s">
        <v>528</v>
      </c>
      <c r="BP555">
        <v>1</v>
      </c>
      <c r="BQ555">
        <v>30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3</v>
      </c>
      <c r="BZ555">
        <v>0</v>
      </c>
      <c r="CA555">
        <v>0</v>
      </c>
      <c r="CF555">
        <v>0</v>
      </c>
      <c r="CG555">
        <v>0</v>
      </c>
      <c r="CM555">
        <v>0</v>
      </c>
      <c r="CN555" t="s">
        <v>3</v>
      </c>
      <c r="CO555">
        <v>0</v>
      </c>
      <c r="CP555">
        <f t="shared" si="608"/>
        <v>52019.97</v>
      </c>
      <c r="CQ555">
        <f t="shared" si="609"/>
        <v>145.14499999999998</v>
      </c>
      <c r="CR555">
        <f t="shared" si="610"/>
        <v>0</v>
      </c>
      <c r="CS555">
        <f t="shared" si="611"/>
        <v>0</v>
      </c>
      <c r="CT555">
        <f t="shared" si="612"/>
        <v>0</v>
      </c>
      <c r="CU555">
        <f t="shared" si="613"/>
        <v>0</v>
      </c>
      <c r="CV555">
        <f t="shared" si="614"/>
        <v>0</v>
      </c>
      <c r="CW555">
        <f t="shared" si="615"/>
        <v>0</v>
      </c>
      <c r="CX555">
        <f t="shared" si="616"/>
        <v>0</v>
      </c>
      <c r="CY555">
        <f t="shared" si="617"/>
        <v>0</v>
      </c>
      <c r="CZ555">
        <f t="shared" si="618"/>
        <v>0</v>
      </c>
      <c r="DC555" t="s">
        <v>3</v>
      </c>
      <c r="DD555" t="s">
        <v>3</v>
      </c>
      <c r="DE555" t="s">
        <v>3</v>
      </c>
      <c r="DF555" t="s">
        <v>3</v>
      </c>
      <c r="DG555" t="s">
        <v>3</v>
      </c>
      <c r="DH555" t="s">
        <v>3</v>
      </c>
      <c r="DI555" t="s">
        <v>3</v>
      </c>
      <c r="DJ555" t="s">
        <v>3</v>
      </c>
      <c r="DK555" t="s">
        <v>3</v>
      </c>
      <c r="DL555" t="s">
        <v>3</v>
      </c>
      <c r="DM555" t="s">
        <v>3</v>
      </c>
      <c r="DN555">
        <v>104</v>
      </c>
      <c r="DO555">
        <v>70</v>
      </c>
      <c r="DP555">
        <v>1.0469999999999999</v>
      </c>
      <c r="DQ555">
        <v>1</v>
      </c>
      <c r="DU555">
        <v>1005</v>
      </c>
      <c r="DV555" t="s">
        <v>28</v>
      </c>
      <c r="DW555" t="s">
        <v>28</v>
      </c>
      <c r="DX555">
        <v>1</v>
      </c>
      <c r="EE555">
        <v>21987441</v>
      </c>
      <c r="EF555">
        <v>30</v>
      </c>
      <c r="EG555" t="s">
        <v>22</v>
      </c>
      <c r="EH555">
        <v>0</v>
      </c>
      <c r="EI555" t="s">
        <v>3</v>
      </c>
      <c r="EJ555">
        <v>1</v>
      </c>
      <c r="EK555">
        <v>89</v>
      </c>
      <c r="EL555" t="s">
        <v>218</v>
      </c>
      <c r="EM555" t="s">
        <v>219</v>
      </c>
      <c r="EO555" t="s">
        <v>3</v>
      </c>
      <c r="EQ555">
        <v>0</v>
      </c>
      <c r="ER555">
        <v>35.75</v>
      </c>
      <c r="ES555">
        <v>35.75</v>
      </c>
      <c r="ET555">
        <v>0</v>
      </c>
      <c r="EU555">
        <v>0</v>
      </c>
      <c r="EV555">
        <v>0</v>
      </c>
      <c r="EW555">
        <v>0</v>
      </c>
      <c r="EX555">
        <v>0</v>
      </c>
      <c r="FQ555">
        <v>0</v>
      </c>
      <c r="FR555">
        <f t="shared" si="619"/>
        <v>0</v>
      </c>
      <c r="FS555">
        <v>0</v>
      </c>
      <c r="FX555">
        <v>104</v>
      </c>
      <c r="FY555">
        <v>70</v>
      </c>
      <c r="GA555" t="s">
        <v>3</v>
      </c>
      <c r="GD555">
        <v>0</v>
      </c>
      <c r="GF555">
        <v>1510240869</v>
      </c>
      <c r="GG555">
        <v>2</v>
      </c>
      <c r="GH555">
        <v>1</v>
      </c>
      <c r="GI555">
        <v>2</v>
      </c>
      <c r="GJ555">
        <v>0</v>
      </c>
      <c r="GK555">
        <f>ROUND(R555*(R12)/100,2)</f>
        <v>0</v>
      </c>
      <c r="GL555">
        <f t="shared" si="620"/>
        <v>0</v>
      </c>
      <c r="GM555">
        <f t="shared" si="621"/>
        <v>52019.97</v>
      </c>
      <c r="GN555">
        <f t="shared" si="622"/>
        <v>52019.97</v>
      </c>
      <c r="GO555">
        <f t="shared" si="623"/>
        <v>0</v>
      </c>
      <c r="GP555">
        <f t="shared" si="624"/>
        <v>0</v>
      </c>
      <c r="GR555">
        <v>0</v>
      </c>
      <c r="GS555">
        <v>0</v>
      </c>
      <c r="GT555">
        <v>0</v>
      </c>
      <c r="GU555" t="s">
        <v>3</v>
      </c>
      <c r="GV555">
        <f t="shared" si="625"/>
        <v>0</v>
      </c>
      <c r="GW555">
        <v>1</v>
      </c>
      <c r="GX555">
        <f t="shared" si="626"/>
        <v>0</v>
      </c>
      <c r="HA555">
        <v>0</v>
      </c>
      <c r="HB555">
        <v>0</v>
      </c>
      <c r="IK555">
        <v>0</v>
      </c>
    </row>
    <row r="556" spans="1:245" x14ac:dyDescent="0.2">
      <c r="A556">
        <v>17</v>
      </c>
      <c r="B556">
        <v>1</v>
      </c>
      <c r="E556" t="s">
        <v>955</v>
      </c>
      <c r="F556" t="s">
        <v>243</v>
      </c>
      <c r="G556" t="s">
        <v>244</v>
      </c>
      <c r="H556" t="s">
        <v>245</v>
      </c>
      <c r="I556">
        <v>3.2</v>
      </c>
      <c r="J556">
        <v>0</v>
      </c>
      <c r="O556">
        <f t="shared" si="592"/>
        <v>16982.07</v>
      </c>
      <c r="P556">
        <f t="shared" si="593"/>
        <v>335.81</v>
      </c>
      <c r="Q556">
        <f t="shared" si="594"/>
        <v>66.98</v>
      </c>
      <c r="R556">
        <f t="shared" si="595"/>
        <v>1.24</v>
      </c>
      <c r="S556">
        <f t="shared" si="596"/>
        <v>16579.28</v>
      </c>
      <c r="T556">
        <f t="shared" si="597"/>
        <v>0</v>
      </c>
      <c r="U556">
        <f t="shared" si="598"/>
        <v>85.854399999999998</v>
      </c>
      <c r="V556">
        <f t="shared" si="599"/>
        <v>0</v>
      </c>
      <c r="W556">
        <f t="shared" si="600"/>
        <v>0</v>
      </c>
      <c r="X556">
        <f t="shared" si="601"/>
        <v>14921.35</v>
      </c>
      <c r="Y556">
        <f t="shared" si="602"/>
        <v>7294.88</v>
      </c>
      <c r="AA556">
        <v>42145827</v>
      </c>
      <c r="AB556">
        <f t="shared" si="603"/>
        <v>319.78800000000001</v>
      </c>
      <c r="AC556">
        <f t="shared" si="628"/>
        <v>24.75</v>
      </c>
      <c r="AD556">
        <f>ROUND(((ET556*1.25)),6)</f>
        <v>15.737500000000001</v>
      </c>
      <c r="AE556">
        <f>ROUND(((EU556*1.25)),6)</f>
        <v>0.38750000000000001</v>
      </c>
      <c r="AF556">
        <f>ROUND(((EV556*1.15)),6)</f>
        <v>279.3005</v>
      </c>
      <c r="AG556">
        <f t="shared" si="605"/>
        <v>0</v>
      </c>
      <c r="AH556">
        <f>((EW556*1.15))</f>
        <v>26.829499999999996</v>
      </c>
      <c r="AI556">
        <f>((EX556*1.25))</f>
        <v>0</v>
      </c>
      <c r="AJ556">
        <f t="shared" si="607"/>
        <v>0</v>
      </c>
      <c r="AK556">
        <v>280.20999999999998</v>
      </c>
      <c r="AL556">
        <v>24.75</v>
      </c>
      <c r="AM556">
        <v>12.59</v>
      </c>
      <c r="AN556">
        <v>0.31</v>
      </c>
      <c r="AO556">
        <v>242.87</v>
      </c>
      <c r="AP556">
        <v>0</v>
      </c>
      <c r="AQ556">
        <v>23.33</v>
      </c>
      <c r="AR556">
        <v>0</v>
      </c>
      <c r="AS556">
        <v>0</v>
      </c>
      <c r="AT556">
        <v>90</v>
      </c>
      <c r="AU556">
        <v>44</v>
      </c>
      <c r="AV556">
        <v>1</v>
      </c>
      <c r="AW556">
        <v>1</v>
      </c>
      <c r="AZ556">
        <v>1</v>
      </c>
      <c r="BA556">
        <v>18.55</v>
      </c>
      <c r="BB556">
        <v>1.33</v>
      </c>
      <c r="BC556">
        <v>4.24</v>
      </c>
      <c r="BD556" t="s">
        <v>3</v>
      </c>
      <c r="BE556" t="s">
        <v>3</v>
      </c>
      <c r="BF556" t="s">
        <v>3</v>
      </c>
      <c r="BG556" t="s">
        <v>3</v>
      </c>
      <c r="BH556">
        <v>0</v>
      </c>
      <c r="BI556">
        <v>1</v>
      </c>
      <c r="BJ556" t="s">
        <v>246</v>
      </c>
      <c r="BM556">
        <v>89</v>
      </c>
      <c r="BN556">
        <v>7156650</v>
      </c>
      <c r="BO556" t="s">
        <v>243</v>
      </c>
      <c r="BP556">
        <v>1</v>
      </c>
      <c r="BQ556">
        <v>30</v>
      </c>
      <c r="BR556">
        <v>0</v>
      </c>
      <c r="BS556">
        <v>1</v>
      </c>
      <c r="BT556">
        <v>1</v>
      </c>
      <c r="BU556">
        <v>1</v>
      </c>
      <c r="BV556">
        <v>1</v>
      </c>
      <c r="BW556">
        <v>1</v>
      </c>
      <c r="BX556">
        <v>1</v>
      </c>
      <c r="BY556" t="s">
        <v>3</v>
      </c>
      <c r="BZ556">
        <v>90</v>
      </c>
      <c r="CA556">
        <v>44</v>
      </c>
      <c r="CF556">
        <v>0</v>
      </c>
      <c r="CG556">
        <v>0</v>
      </c>
      <c r="CM556">
        <v>0</v>
      </c>
      <c r="CN556" t="s">
        <v>3</v>
      </c>
      <c r="CO556">
        <v>0</v>
      </c>
      <c r="CP556">
        <f t="shared" si="608"/>
        <v>16982.07</v>
      </c>
      <c r="CQ556">
        <f t="shared" si="609"/>
        <v>104.94000000000001</v>
      </c>
      <c r="CR556">
        <f t="shared" si="610"/>
        <v>20.930875</v>
      </c>
      <c r="CS556">
        <f t="shared" si="611"/>
        <v>0.38750000000000001</v>
      </c>
      <c r="CT556">
        <f t="shared" si="612"/>
        <v>5181.0242749999998</v>
      </c>
      <c r="CU556">
        <f t="shared" si="613"/>
        <v>0</v>
      </c>
      <c r="CV556">
        <f t="shared" si="614"/>
        <v>26.829499999999996</v>
      </c>
      <c r="CW556">
        <f t="shared" si="615"/>
        <v>0</v>
      </c>
      <c r="CX556">
        <f t="shared" si="616"/>
        <v>0</v>
      </c>
      <c r="CY556">
        <f t="shared" si="617"/>
        <v>14921.351999999999</v>
      </c>
      <c r="CZ556">
        <f t="shared" si="618"/>
        <v>7294.8831999999993</v>
      </c>
      <c r="DC556" t="s">
        <v>3</v>
      </c>
      <c r="DD556" t="s">
        <v>3</v>
      </c>
      <c r="DE556" t="s">
        <v>11</v>
      </c>
      <c r="DF556" t="s">
        <v>11</v>
      </c>
      <c r="DG556" t="s">
        <v>12</v>
      </c>
      <c r="DH556" t="s">
        <v>3</v>
      </c>
      <c r="DI556" t="s">
        <v>12</v>
      </c>
      <c r="DJ556" t="s">
        <v>11</v>
      </c>
      <c r="DK556" t="s">
        <v>3</v>
      </c>
      <c r="DL556" t="s">
        <v>3</v>
      </c>
      <c r="DM556" t="s">
        <v>3</v>
      </c>
      <c r="DN556">
        <v>104</v>
      </c>
      <c r="DO556">
        <v>70</v>
      </c>
      <c r="DP556">
        <v>1.0469999999999999</v>
      </c>
      <c r="DQ556">
        <v>1</v>
      </c>
      <c r="DU556">
        <v>1013</v>
      </c>
      <c r="DV556" t="s">
        <v>245</v>
      </c>
      <c r="DW556" t="s">
        <v>245</v>
      </c>
      <c r="DX556">
        <v>1</v>
      </c>
      <c r="EE556">
        <v>21987441</v>
      </c>
      <c r="EF556">
        <v>30</v>
      </c>
      <c r="EG556" t="s">
        <v>22</v>
      </c>
      <c r="EH556">
        <v>0</v>
      </c>
      <c r="EI556" t="s">
        <v>3</v>
      </c>
      <c r="EJ556">
        <v>1</v>
      </c>
      <c r="EK556">
        <v>89</v>
      </c>
      <c r="EL556" t="s">
        <v>218</v>
      </c>
      <c r="EM556" t="s">
        <v>219</v>
      </c>
      <c r="EO556" t="s">
        <v>3</v>
      </c>
      <c r="EQ556">
        <v>131072</v>
      </c>
      <c r="ER556">
        <v>280.20999999999998</v>
      </c>
      <c r="ES556">
        <v>24.75</v>
      </c>
      <c r="ET556">
        <v>12.59</v>
      </c>
      <c r="EU556">
        <v>0.31</v>
      </c>
      <c r="EV556">
        <v>242.87</v>
      </c>
      <c r="EW556">
        <v>23.33</v>
      </c>
      <c r="EX556">
        <v>0</v>
      </c>
      <c r="EY556">
        <v>0</v>
      </c>
      <c r="FQ556">
        <v>0</v>
      </c>
      <c r="FR556">
        <f t="shared" si="619"/>
        <v>0</v>
      </c>
      <c r="FS556">
        <v>0</v>
      </c>
      <c r="FX556">
        <v>104</v>
      </c>
      <c r="FY556">
        <v>70</v>
      </c>
      <c r="GA556" t="s">
        <v>3</v>
      </c>
      <c r="GD556">
        <v>0</v>
      </c>
      <c r="GF556">
        <v>-816984196</v>
      </c>
      <c r="GG556">
        <v>2</v>
      </c>
      <c r="GH556">
        <v>1</v>
      </c>
      <c r="GI556">
        <v>2</v>
      </c>
      <c r="GJ556">
        <v>0</v>
      </c>
      <c r="GK556">
        <f>ROUND(R556*(R12)/100,2)</f>
        <v>2.0699999999999998</v>
      </c>
      <c r="GL556">
        <f t="shared" si="620"/>
        <v>0</v>
      </c>
      <c r="GM556">
        <f t="shared" si="621"/>
        <v>39200.370000000003</v>
      </c>
      <c r="GN556">
        <f t="shared" si="622"/>
        <v>39200.370000000003</v>
      </c>
      <c r="GO556">
        <f t="shared" si="623"/>
        <v>0</v>
      </c>
      <c r="GP556">
        <f t="shared" si="624"/>
        <v>0</v>
      </c>
      <c r="GR556">
        <v>0</v>
      </c>
      <c r="GS556">
        <v>0</v>
      </c>
      <c r="GT556">
        <v>0</v>
      </c>
      <c r="GU556" t="s">
        <v>3</v>
      </c>
      <c r="GV556">
        <f t="shared" si="625"/>
        <v>0</v>
      </c>
      <c r="GW556">
        <v>1</v>
      </c>
      <c r="GX556">
        <f t="shared" si="626"/>
        <v>0</v>
      </c>
      <c r="HA556">
        <v>0</v>
      </c>
      <c r="HB556">
        <v>0</v>
      </c>
      <c r="IK556">
        <v>0</v>
      </c>
    </row>
    <row r="557" spans="1:245" x14ac:dyDescent="0.2">
      <c r="A557">
        <v>18</v>
      </c>
      <c r="B557">
        <v>1</v>
      </c>
      <c r="E557" t="s">
        <v>956</v>
      </c>
      <c r="F557" t="s">
        <v>130</v>
      </c>
      <c r="G557" t="s">
        <v>131</v>
      </c>
      <c r="H557" t="s">
        <v>123</v>
      </c>
      <c r="I557">
        <f>I556*J557</f>
        <v>6.5279999999999987</v>
      </c>
      <c r="J557">
        <v>2.0399999999999996</v>
      </c>
      <c r="O557">
        <f t="shared" si="592"/>
        <v>20448.3</v>
      </c>
      <c r="P557">
        <f t="shared" si="593"/>
        <v>20448.3</v>
      </c>
      <c r="Q557">
        <f t="shared" si="594"/>
        <v>0</v>
      </c>
      <c r="R557">
        <f t="shared" si="595"/>
        <v>0</v>
      </c>
      <c r="S557">
        <f t="shared" si="596"/>
        <v>0</v>
      </c>
      <c r="T557">
        <f t="shared" si="597"/>
        <v>0</v>
      </c>
      <c r="U557">
        <f t="shared" si="598"/>
        <v>0</v>
      </c>
      <c r="V557">
        <f t="shared" si="599"/>
        <v>0</v>
      </c>
      <c r="W557">
        <f t="shared" si="600"/>
        <v>0</v>
      </c>
      <c r="X557">
        <f t="shared" si="601"/>
        <v>0</v>
      </c>
      <c r="Y557">
        <f t="shared" si="602"/>
        <v>0</v>
      </c>
      <c r="AA557">
        <v>42145827</v>
      </c>
      <c r="AB557">
        <f t="shared" si="603"/>
        <v>478.96</v>
      </c>
      <c r="AC557">
        <f t="shared" si="628"/>
        <v>478.96</v>
      </c>
      <c r="AD557">
        <f>ROUND((ET557),6)</f>
        <v>0</v>
      </c>
      <c r="AE557">
        <f>ROUND((EU557),6)</f>
        <v>0</v>
      </c>
      <c r="AF557">
        <f>ROUND((EV557),6)</f>
        <v>0</v>
      </c>
      <c r="AG557">
        <f t="shared" si="605"/>
        <v>0</v>
      </c>
      <c r="AH557">
        <f>(EW557)</f>
        <v>0</v>
      </c>
      <c r="AI557">
        <f>(EX557)</f>
        <v>0</v>
      </c>
      <c r="AJ557">
        <f t="shared" si="607"/>
        <v>0</v>
      </c>
      <c r="AK557">
        <v>478.96</v>
      </c>
      <c r="AL557">
        <v>478.96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1</v>
      </c>
      <c r="AW557">
        <v>1</v>
      </c>
      <c r="AZ557">
        <v>1</v>
      </c>
      <c r="BA557">
        <v>1</v>
      </c>
      <c r="BB557">
        <v>1</v>
      </c>
      <c r="BC557">
        <v>6.54</v>
      </c>
      <c r="BD557" t="s">
        <v>3</v>
      </c>
      <c r="BE557" t="s">
        <v>3</v>
      </c>
      <c r="BF557" t="s">
        <v>3</v>
      </c>
      <c r="BG557" t="s">
        <v>3</v>
      </c>
      <c r="BH557">
        <v>3</v>
      </c>
      <c r="BI557">
        <v>1</v>
      </c>
      <c r="BJ557" t="s">
        <v>132</v>
      </c>
      <c r="BM557">
        <v>89</v>
      </c>
      <c r="BN557">
        <v>7156650</v>
      </c>
      <c r="BO557" t="s">
        <v>130</v>
      </c>
      <c r="BP557">
        <v>1</v>
      </c>
      <c r="BQ557">
        <v>30</v>
      </c>
      <c r="BR557">
        <v>0</v>
      </c>
      <c r="BS557">
        <v>1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3</v>
      </c>
      <c r="BZ557">
        <v>0</v>
      </c>
      <c r="CA557">
        <v>0</v>
      </c>
      <c r="CF557">
        <v>0</v>
      </c>
      <c r="CG557">
        <v>0</v>
      </c>
      <c r="CM557">
        <v>0</v>
      </c>
      <c r="CN557" t="s">
        <v>3</v>
      </c>
      <c r="CO557">
        <v>0</v>
      </c>
      <c r="CP557">
        <f t="shared" si="608"/>
        <v>20448.3</v>
      </c>
      <c r="CQ557">
        <f t="shared" si="609"/>
        <v>3132.3984</v>
      </c>
      <c r="CR557">
        <f t="shared" si="610"/>
        <v>0</v>
      </c>
      <c r="CS557">
        <f t="shared" si="611"/>
        <v>0</v>
      </c>
      <c r="CT557">
        <f t="shared" si="612"/>
        <v>0</v>
      </c>
      <c r="CU557">
        <f t="shared" si="613"/>
        <v>0</v>
      </c>
      <c r="CV557">
        <f t="shared" si="614"/>
        <v>0</v>
      </c>
      <c r="CW557">
        <f t="shared" si="615"/>
        <v>0</v>
      </c>
      <c r="CX557">
        <f t="shared" si="616"/>
        <v>0</v>
      </c>
      <c r="CY557">
        <f t="shared" si="617"/>
        <v>0</v>
      </c>
      <c r="CZ557">
        <f t="shared" si="618"/>
        <v>0</v>
      </c>
      <c r="DC557" t="s">
        <v>3</v>
      </c>
      <c r="DD557" t="s">
        <v>3</v>
      </c>
      <c r="DE557" t="s">
        <v>3</v>
      </c>
      <c r="DF557" t="s">
        <v>3</v>
      </c>
      <c r="DG557" t="s">
        <v>3</v>
      </c>
      <c r="DH557" t="s">
        <v>3</v>
      </c>
      <c r="DI557" t="s">
        <v>3</v>
      </c>
      <c r="DJ557" t="s">
        <v>3</v>
      </c>
      <c r="DK557" t="s">
        <v>3</v>
      </c>
      <c r="DL557" t="s">
        <v>3</v>
      </c>
      <c r="DM557" t="s">
        <v>3</v>
      </c>
      <c r="DN557">
        <v>104</v>
      </c>
      <c r="DO557">
        <v>70</v>
      </c>
      <c r="DP557">
        <v>1.0469999999999999</v>
      </c>
      <c r="DQ557">
        <v>1</v>
      </c>
      <c r="DU557">
        <v>1007</v>
      </c>
      <c r="DV557" t="s">
        <v>123</v>
      </c>
      <c r="DW557" t="s">
        <v>123</v>
      </c>
      <c r="DX557">
        <v>1</v>
      </c>
      <c r="EE557">
        <v>21987441</v>
      </c>
      <c r="EF557">
        <v>30</v>
      </c>
      <c r="EG557" t="s">
        <v>22</v>
      </c>
      <c r="EH557">
        <v>0</v>
      </c>
      <c r="EI557" t="s">
        <v>3</v>
      </c>
      <c r="EJ557">
        <v>1</v>
      </c>
      <c r="EK557">
        <v>89</v>
      </c>
      <c r="EL557" t="s">
        <v>218</v>
      </c>
      <c r="EM557" t="s">
        <v>219</v>
      </c>
      <c r="EO557" t="s">
        <v>3</v>
      </c>
      <c r="EQ557">
        <v>0</v>
      </c>
      <c r="ER557">
        <v>478.96</v>
      </c>
      <c r="ES557">
        <v>478.96</v>
      </c>
      <c r="ET557">
        <v>0</v>
      </c>
      <c r="EU557">
        <v>0</v>
      </c>
      <c r="EV557">
        <v>0</v>
      </c>
      <c r="EW557">
        <v>0</v>
      </c>
      <c r="EX557">
        <v>0</v>
      </c>
      <c r="FQ557">
        <v>0</v>
      </c>
      <c r="FR557">
        <f t="shared" si="619"/>
        <v>0</v>
      </c>
      <c r="FS557">
        <v>0</v>
      </c>
      <c r="FX557">
        <v>104</v>
      </c>
      <c r="FY557">
        <v>70</v>
      </c>
      <c r="GA557" t="s">
        <v>3</v>
      </c>
      <c r="GD557">
        <v>0</v>
      </c>
      <c r="GF557">
        <v>-1161195218</v>
      </c>
      <c r="GG557">
        <v>2</v>
      </c>
      <c r="GH557">
        <v>1</v>
      </c>
      <c r="GI557">
        <v>2</v>
      </c>
      <c r="GJ557">
        <v>0</v>
      </c>
      <c r="GK557">
        <f>ROUND(R557*(R12)/100,2)</f>
        <v>0</v>
      </c>
      <c r="GL557">
        <f t="shared" si="620"/>
        <v>0</v>
      </c>
      <c r="GM557">
        <f t="shared" si="621"/>
        <v>20448.3</v>
      </c>
      <c r="GN557">
        <f t="shared" si="622"/>
        <v>20448.3</v>
      </c>
      <c r="GO557">
        <f t="shared" si="623"/>
        <v>0</v>
      </c>
      <c r="GP557">
        <f t="shared" si="624"/>
        <v>0</v>
      </c>
      <c r="GR557">
        <v>0</v>
      </c>
      <c r="GS557">
        <v>0</v>
      </c>
      <c r="GT557">
        <v>0</v>
      </c>
      <c r="GU557" t="s">
        <v>3</v>
      </c>
      <c r="GV557">
        <f t="shared" si="625"/>
        <v>0</v>
      </c>
      <c r="GW557">
        <v>1</v>
      </c>
      <c r="GX557">
        <f t="shared" si="626"/>
        <v>0</v>
      </c>
      <c r="HA557">
        <v>0</v>
      </c>
      <c r="HB557">
        <v>0</v>
      </c>
      <c r="IK557">
        <v>0</v>
      </c>
    </row>
    <row r="558" spans="1:245" x14ac:dyDescent="0.2">
      <c r="A558">
        <v>17</v>
      </c>
      <c r="B558">
        <v>1</v>
      </c>
      <c r="E558" t="s">
        <v>957</v>
      </c>
      <c r="F558" t="s">
        <v>249</v>
      </c>
      <c r="G558" t="s">
        <v>250</v>
      </c>
      <c r="H558" t="s">
        <v>245</v>
      </c>
      <c r="I558">
        <v>3.2</v>
      </c>
      <c r="J558">
        <v>0</v>
      </c>
      <c r="O558">
        <f t="shared" si="592"/>
        <v>648.64</v>
      </c>
      <c r="P558">
        <f t="shared" si="593"/>
        <v>0</v>
      </c>
      <c r="Q558">
        <f t="shared" si="594"/>
        <v>34.26</v>
      </c>
      <c r="R558">
        <f t="shared" si="595"/>
        <v>0.64</v>
      </c>
      <c r="S558">
        <f t="shared" si="596"/>
        <v>614.38</v>
      </c>
      <c r="T558">
        <f t="shared" si="597"/>
        <v>0</v>
      </c>
      <c r="U558">
        <f t="shared" si="598"/>
        <v>3.2384000000000004</v>
      </c>
      <c r="V558">
        <f t="shared" si="599"/>
        <v>0</v>
      </c>
      <c r="W558">
        <f t="shared" si="600"/>
        <v>0</v>
      </c>
      <c r="X558">
        <f t="shared" si="601"/>
        <v>552.94000000000005</v>
      </c>
      <c r="Y558">
        <f t="shared" si="602"/>
        <v>270.33</v>
      </c>
      <c r="AA558">
        <v>42145827</v>
      </c>
      <c r="AB558">
        <f t="shared" si="603"/>
        <v>18.399999999999999</v>
      </c>
      <c r="AC558">
        <f>ROUND(((ES558*2)),6)</f>
        <v>0</v>
      </c>
      <c r="AD558">
        <f>ROUND((((ET558*1.25)*2)),6)</f>
        <v>8.0500000000000007</v>
      </c>
      <c r="AE558">
        <f>ROUND((((EU558*1.25)*2)),6)</f>
        <v>0.2</v>
      </c>
      <c r="AF558">
        <f>ROUND((((EV558*1.15)*2)),6)</f>
        <v>10.35</v>
      </c>
      <c r="AG558">
        <f t="shared" si="605"/>
        <v>0</v>
      </c>
      <c r="AH558">
        <f>(((EW558*1.15)*2))</f>
        <v>1.012</v>
      </c>
      <c r="AI558">
        <f>(((EX558*1.25)*2))</f>
        <v>0</v>
      </c>
      <c r="AJ558">
        <f t="shared" si="607"/>
        <v>0</v>
      </c>
      <c r="AK558">
        <v>7.72</v>
      </c>
      <c r="AL558">
        <v>0</v>
      </c>
      <c r="AM558">
        <v>3.22</v>
      </c>
      <c r="AN558">
        <v>0.08</v>
      </c>
      <c r="AO558">
        <v>4.5</v>
      </c>
      <c r="AP558">
        <v>0</v>
      </c>
      <c r="AQ558">
        <v>0.44</v>
      </c>
      <c r="AR558">
        <v>0</v>
      </c>
      <c r="AS558">
        <v>0</v>
      </c>
      <c r="AT558">
        <v>90</v>
      </c>
      <c r="AU558">
        <v>44</v>
      </c>
      <c r="AV558">
        <v>1</v>
      </c>
      <c r="AW558">
        <v>1</v>
      </c>
      <c r="AZ558">
        <v>1</v>
      </c>
      <c r="BA558">
        <v>18.55</v>
      </c>
      <c r="BB558">
        <v>1.33</v>
      </c>
      <c r="BC558">
        <v>1</v>
      </c>
      <c r="BD558" t="s">
        <v>3</v>
      </c>
      <c r="BE558" t="s">
        <v>3</v>
      </c>
      <c r="BF558" t="s">
        <v>3</v>
      </c>
      <c r="BG558" t="s">
        <v>3</v>
      </c>
      <c r="BH558">
        <v>0</v>
      </c>
      <c r="BI558">
        <v>1</v>
      </c>
      <c r="BJ558" t="s">
        <v>251</v>
      </c>
      <c r="BM558">
        <v>89</v>
      </c>
      <c r="BN558">
        <v>7156650</v>
      </c>
      <c r="BO558" t="s">
        <v>249</v>
      </c>
      <c r="BP558">
        <v>1</v>
      </c>
      <c r="BQ558">
        <v>30</v>
      </c>
      <c r="BR558">
        <v>0</v>
      </c>
      <c r="BS558">
        <v>1</v>
      </c>
      <c r="BT558">
        <v>1</v>
      </c>
      <c r="BU558">
        <v>1</v>
      </c>
      <c r="BV558">
        <v>1</v>
      </c>
      <c r="BW558">
        <v>1</v>
      </c>
      <c r="BX558">
        <v>1</v>
      </c>
      <c r="BY558" t="s">
        <v>3</v>
      </c>
      <c r="BZ558">
        <v>90</v>
      </c>
      <c r="CA558">
        <v>44</v>
      </c>
      <c r="CF558">
        <v>0</v>
      </c>
      <c r="CG558">
        <v>0</v>
      </c>
      <c r="CM558">
        <v>0</v>
      </c>
      <c r="CN558" t="s">
        <v>3</v>
      </c>
      <c r="CO558">
        <v>0</v>
      </c>
      <c r="CP558">
        <f t="shared" si="608"/>
        <v>648.64</v>
      </c>
      <c r="CQ558">
        <f t="shared" si="609"/>
        <v>0</v>
      </c>
      <c r="CR558">
        <f t="shared" si="610"/>
        <v>10.706500000000002</v>
      </c>
      <c r="CS558">
        <f t="shared" si="611"/>
        <v>0.2</v>
      </c>
      <c r="CT558">
        <f t="shared" si="612"/>
        <v>191.99250000000001</v>
      </c>
      <c r="CU558">
        <f t="shared" si="613"/>
        <v>0</v>
      </c>
      <c r="CV558">
        <f t="shared" si="614"/>
        <v>1.012</v>
      </c>
      <c r="CW558">
        <f t="shared" si="615"/>
        <v>0</v>
      </c>
      <c r="CX558">
        <f t="shared" si="616"/>
        <v>0</v>
      </c>
      <c r="CY558">
        <f t="shared" si="617"/>
        <v>552.94200000000001</v>
      </c>
      <c r="CZ558">
        <f t="shared" si="618"/>
        <v>270.3272</v>
      </c>
      <c r="DC558" t="s">
        <v>3</v>
      </c>
      <c r="DD558" t="s">
        <v>608</v>
      </c>
      <c r="DE558" t="s">
        <v>609</v>
      </c>
      <c r="DF558" t="s">
        <v>609</v>
      </c>
      <c r="DG558" t="s">
        <v>610</v>
      </c>
      <c r="DH558" t="s">
        <v>3</v>
      </c>
      <c r="DI558" t="s">
        <v>610</v>
      </c>
      <c r="DJ558" t="s">
        <v>609</v>
      </c>
      <c r="DK558" t="s">
        <v>3</v>
      </c>
      <c r="DL558" t="s">
        <v>3</v>
      </c>
      <c r="DM558" t="s">
        <v>3</v>
      </c>
      <c r="DN558">
        <v>104</v>
      </c>
      <c r="DO558">
        <v>70</v>
      </c>
      <c r="DP558">
        <v>1.0469999999999999</v>
      </c>
      <c r="DQ558">
        <v>1</v>
      </c>
      <c r="DU558">
        <v>1013</v>
      </c>
      <c r="DV558" t="s">
        <v>245</v>
      </c>
      <c r="DW558" t="s">
        <v>245</v>
      </c>
      <c r="DX558">
        <v>1</v>
      </c>
      <c r="EE558">
        <v>21987441</v>
      </c>
      <c r="EF558">
        <v>30</v>
      </c>
      <c r="EG558" t="s">
        <v>22</v>
      </c>
      <c r="EH558">
        <v>0</v>
      </c>
      <c r="EI558" t="s">
        <v>3</v>
      </c>
      <c r="EJ558">
        <v>1</v>
      </c>
      <c r="EK558">
        <v>89</v>
      </c>
      <c r="EL558" t="s">
        <v>218</v>
      </c>
      <c r="EM558" t="s">
        <v>219</v>
      </c>
      <c r="EO558" t="s">
        <v>3</v>
      </c>
      <c r="EQ558">
        <v>131072</v>
      </c>
      <c r="ER558">
        <v>7.72</v>
      </c>
      <c r="ES558">
        <v>0</v>
      </c>
      <c r="ET558">
        <v>3.22</v>
      </c>
      <c r="EU558">
        <v>0.08</v>
      </c>
      <c r="EV558">
        <v>4.5</v>
      </c>
      <c r="EW558">
        <v>0.44</v>
      </c>
      <c r="EX558">
        <v>0</v>
      </c>
      <c r="EY558">
        <v>0</v>
      </c>
      <c r="FQ558">
        <v>0</v>
      </c>
      <c r="FR558">
        <f t="shared" si="619"/>
        <v>0</v>
      </c>
      <c r="FS558">
        <v>0</v>
      </c>
      <c r="FX558">
        <v>104</v>
      </c>
      <c r="FY558">
        <v>70</v>
      </c>
      <c r="GA558" t="s">
        <v>3</v>
      </c>
      <c r="GD558">
        <v>0</v>
      </c>
      <c r="GF558">
        <v>1084930253</v>
      </c>
      <c r="GG558">
        <v>2</v>
      </c>
      <c r="GH558">
        <v>1</v>
      </c>
      <c r="GI558">
        <v>2</v>
      </c>
      <c r="GJ558">
        <v>0</v>
      </c>
      <c r="GK558">
        <f>ROUND(R558*(R12)/100,2)</f>
        <v>1.07</v>
      </c>
      <c r="GL558">
        <f t="shared" si="620"/>
        <v>0</v>
      </c>
      <c r="GM558">
        <f t="shared" si="621"/>
        <v>1472.98</v>
      </c>
      <c r="GN558">
        <f t="shared" si="622"/>
        <v>1472.98</v>
      </c>
      <c r="GO558">
        <f t="shared" si="623"/>
        <v>0</v>
      </c>
      <c r="GP558">
        <f t="shared" si="624"/>
        <v>0</v>
      </c>
      <c r="GR558">
        <v>0</v>
      </c>
      <c r="GS558">
        <v>0</v>
      </c>
      <c r="GT558">
        <v>0</v>
      </c>
      <c r="GU558" t="s">
        <v>3</v>
      </c>
      <c r="GV558">
        <f t="shared" si="625"/>
        <v>0</v>
      </c>
      <c r="GW558">
        <v>1</v>
      </c>
      <c r="GX558">
        <f t="shared" si="626"/>
        <v>0</v>
      </c>
      <c r="HA558">
        <v>0</v>
      </c>
      <c r="HB558">
        <v>0</v>
      </c>
      <c r="IK558">
        <v>0</v>
      </c>
    </row>
    <row r="559" spans="1:245" x14ac:dyDescent="0.2">
      <c r="A559">
        <v>18</v>
      </c>
      <c r="B559">
        <v>1</v>
      </c>
      <c r="E559" t="s">
        <v>958</v>
      </c>
      <c r="F559" t="s">
        <v>130</v>
      </c>
      <c r="G559" t="s">
        <v>131</v>
      </c>
      <c r="H559" t="s">
        <v>123</v>
      </c>
      <c r="I559">
        <f>I558*J559</f>
        <v>6.5279999999999987</v>
      </c>
      <c r="J559">
        <v>2.0399999999999996</v>
      </c>
      <c r="O559">
        <f t="shared" si="592"/>
        <v>20448.3</v>
      </c>
      <c r="P559">
        <f t="shared" si="593"/>
        <v>20448.3</v>
      </c>
      <c r="Q559">
        <f t="shared" si="594"/>
        <v>0</v>
      </c>
      <c r="R559">
        <f t="shared" si="595"/>
        <v>0</v>
      </c>
      <c r="S559">
        <f t="shared" si="596"/>
        <v>0</v>
      </c>
      <c r="T559">
        <f t="shared" si="597"/>
        <v>0</v>
      </c>
      <c r="U559">
        <f t="shared" si="598"/>
        <v>0</v>
      </c>
      <c r="V559">
        <f t="shared" si="599"/>
        <v>0</v>
      </c>
      <c r="W559">
        <f t="shared" si="600"/>
        <v>0</v>
      </c>
      <c r="X559">
        <f t="shared" si="601"/>
        <v>0</v>
      </c>
      <c r="Y559">
        <f t="shared" si="602"/>
        <v>0</v>
      </c>
      <c r="AA559">
        <v>42145827</v>
      </c>
      <c r="AB559">
        <f t="shared" si="603"/>
        <v>478.96</v>
      </c>
      <c r="AC559">
        <f>ROUND((ES559),6)</f>
        <v>478.96</v>
      </c>
      <c r="AD559">
        <f>ROUND((ET559),6)</f>
        <v>0</v>
      </c>
      <c r="AE559">
        <f>ROUND((EU559),6)</f>
        <v>0</v>
      </c>
      <c r="AF559">
        <f>ROUND((EV559),6)</f>
        <v>0</v>
      </c>
      <c r="AG559">
        <f t="shared" si="605"/>
        <v>0</v>
      </c>
      <c r="AH559">
        <f>(EW559)</f>
        <v>0</v>
      </c>
      <c r="AI559">
        <f>(EX559)</f>
        <v>0</v>
      </c>
      <c r="AJ559">
        <f t="shared" si="607"/>
        <v>0</v>
      </c>
      <c r="AK559">
        <v>478.96</v>
      </c>
      <c r="AL559">
        <v>478.96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1</v>
      </c>
      <c r="AW559">
        <v>1</v>
      </c>
      <c r="AZ559">
        <v>1</v>
      </c>
      <c r="BA559">
        <v>1</v>
      </c>
      <c r="BB559">
        <v>1</v>
      </c>
      <c r="BC559">
        <v>6.54</v>
      </c>
      <c r="BD559" t="s">
        <v>3</v>
      </c>
      <c r="BE559" t="s">
        <v>3</v>
      </c>
      <c r="BF559" t="s">
        <v>3</v>
      </c>
      <c r="BG559" t="s">
        <v>3</v>
      </c>
      <c r="BH559">
        <v>3</v>
      </c>
      <c r="BI559">
        <v>1</v>
      </c>
      <c r="BJ559" t="s">
        <v>132</v>
      </c>
      <c r="BM559">
        <v>89</v>
      </c>
      <c r="BN559">
        <v>7156650</v>
      </c>
      <c r="BO559" t="s">
        <v>130</v>
      </c>
      <c r="BP559">
        <v>1</v>
      </c>
      <c r="BQ559">
        <v>30</v>
      </c>
      <c r="BR559">
        <v>0</v>
      </c>
      <c r="BS559">
        <v>1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3</v>
      </c>
      <c r="BZ559">
        <v>0</v>
      </c>
      <c r="CA559">
        <v>0</v>
      </c>
      <c r="CF559">
        <v>0</v>
      </c>
      <c r="CG559">
        <v>0</v>
      </c>
      <c r="CM559">
        <v>0</v>
      </c>
      <c r="CN559" t="s">
        <v>3</v>
      </c>
      <c r="CO559">
        <v>0</v>
      </c>
      <c r="CP559">
        <f t="shared" si="608"/>
        <v>20448.3</v>
      </c>
      <c r="CQ559">
        <f t="shared" si="609"/>
        <v>3132.3984</v>
      </c>
      <c r="CR559">
        <f t="shared" si="610"/>
        <v>0</v>
      </c>
      <c r="CS559">
        <f t="shared" si="611"/>
        <v>0</v>
      </c>
      <c r="CT559">
        <f t="shared" si="612"/>
        <v>0</v>
      </c>
      <c r="CU559">
        <f t="shared" si="613"/>
        <v>0</v>
      </c>
      <c r="CV559">
        <f t="shared" si="614"/>
        <v>0</v>
      </c>
      <c r="CW559">
        <f t="shared" si="615"/>
        <v>0</v>
      </c>
      <c r="CX559">
        <f t="shared" si="616"/>
        <v>0</v>
      </c>
      <c r="CY559">
        <f t="shared" si="617"/>
        <v>0</v>
      </c>
      <c r="CZ559">
        <f t="shared" si="618"/>
        <v>0</v>
      </c>
      <c r="DC559" t="s">
        <v>3</v>
      </c>
      <c r="DD559" t="s">
        <v>3</v>
      </c>
      <c r="DE559" t="s">
        <v>3</v>
      </c>
      <c r="DF559" t="s">
        <v>3</v>
      </c>
      <c r="DG559" t="s">
        <v>3</v>
      </c>
      <c r="DH559" t="s">
        <v>3</v>
      </c>
      <c r="DI559" t="s">
        <v>3</v>
      </c>
      <c r="DJ559" t="s">
        <v>3</v>
      </c>
      <c r="DK559" t="s">
        <v>3</v>
      </c>
      <c r="DL559" t="s">
        <v>3</v>
      </c>
      <c r="DM559" t="s">
        <v>3</v>
      </c>
      <c r="DN559">
        <v>104</v>
      </c>
      <c r="DO559">
        <v>70</v>
      </c>
      <c r="DP559">
        <v>1.0469999999999999</v>
      </c>
      <c r="DQ559">
        <v>1</v>
      </c>
      <c r="DU559">
        <v>1007</v>
      </c>
      <c r="DV559" t="s">
        <v>123</v>
      </c>
      <c r="DW559" t="s">
        <v>123</v>
      </c>
      <c r="DX559">
        <v>1</v>
      </c>
      <c r="EE559">
        <v>21987441</v>
      </c>
      <c r="EF559">
        <v>30</v>
      </c>
      <c r="EG559" t="s">
        <v>22</v>
      </c>
      <c r="EH559">
        <v>0</v>
      </c>
      <c r="EI559" t="s">
        <v>3</v>
      </c>
      <c r="EJ559">
        <v>1</v>
      </c>
      <c r="EK559">
        <v>89</v>
      </c>
      <c r="EL559" t="s">
        <v>218</v>
      </c>
      <c r="EM559" t="s">
        <v>219</v>
      </c>
      <c r="EO559" t="s">
        <v>3</v>
      </c>
      <c r="EQ559">
        <v>0</v>
      </c>
      <c r="ER559">
        <v>478.96</v>
      </c>
      <c r="ES559">
        <v>478.96</v>
      </c>
      <c r="ET559">
        <v>0</v>
      </c>
      <c r="EU559">
        <v>0</v>
      </c>
      <c r="EV559">
        <v>0</v>
      </c>
      <c r="EW559">
        <v>0</v>
      </c>
      <c r="EX559">
        <v>0</v>
      </c>
      <c r="FQ559">
        <v>0</v>
      </c>
      <c r="FR559">
        <f t="shared" si="619"/>
        <v>0</v>
      </c>
      <c r="FS559">
        <v>0</v>
      </c>
      <c r="FX559">
        <v>104</v>
      </c>
      <c r="FY559">
        <v>70</v>
      </c>
      <c r="GA559" t="s">
        <v>3</v>
      </c>
      <c r="GD559">
        <v>0</v>
      </c>
      <c r="GF559">
        <v>-1161195218</v>
      </c>
      <c r="GG559">
        <v>2</v>
      </c>
      <c r="GH559">
        <v>1</v>
      </c>
      <c r="GI559">
        <v>2</v>
      </c>
      <c r="GJ559">
        <v>0</v>
      </c>
      <c r="GK559">
        <f>ROUND(R559*(R12)/100,2)</f>
        <v>0</v>
      </c>
      <c r="GL559">
        <f t="shared" si="620"/>
        <v>0</v>
      </c>
      <c r="GM559">
        <f t="shared" si="621"/>
        <v>20448.3</v>
      </c>
      <c r="GN559">
        <f t="shared" si="622"/>
        <v>20448.3</v>
      </c>
      <c r="GO559">
        <f t="shared" si="623"/>
        <v>0</v>
      </c>
      <c r="GP559">
        <f t="shared" si="624"/>
        <v>0</v>
      </c>
      <c r="GR559">
        <v>0</v>
      </c>
      <c r="GS559">
        <v>0</v>
      </c>
      <c r="GT559">
        <v>0</v>
      </c>
      <c r="GU559" t="s">
        <v>3</v>
      </c>
      <c r="GV559">
        <f t="shared" si="625"/>
        <v>0</v>
      </c>
      <c r="GW559">
        <v>1</v>
      </c>
      <c r="GX559">
        <f t="shared" si="626"/>
        <v>0</v>
      </c>
      <c r="HA559">
        <v>0</v>
      </c>
      <c r="HB559">
        <v>0</v>
      </c>
      <c r="IK559">
        <v>0</v>
      </c>
    </row>
    <row r="560" spans="1:245" x14ac:dyDescent="0.2">
      <c r="A560">
        <v>17</v>
      </c>
      <c r="B560">
        <v>1</v>
      </c>
      <c r="E560" t="s">
        <v>959</v>
      </c>
      <c r="F560" t="s">
        <v>960</v>
      </c>
      <c r="G560" t="s">
        <v>961</v>
      </c>
      <c r="H560" t="s">
        <v>962</v>
      </c>
      <c r="I560">
        <v>3.2</v>
      </c>
      <c r="J560">
        <v>0</v>
      </c>
      <c r="O560">
        <f t="shared" si="592"/>
        <v>127562.25</v>
      </c>
      <c r="P560">
        <f t="shared" si="593"/>
        <v>73104</v>
      </c>
      <c r="Q560">
        <f t="shared" si="594"/>
        <v>2092.94</v>
      </c>
      <c r="R560">
        <f t="shared" si="595"/>
        <v>73.28</v>
      </c>
      <c r="S560">
        <f t="shared" si="596"/>
        <v>52365.31</v>
      </c>
      <c r="T560">
        <f t="shared" si="597"/>
        <v>0</v>
      </c>
      <c r="U560">
        <f t="shared" si="598"/>
        <v>256.86399999999998</v>
      </c>
      <c r="V560">
        <f t="shared" si="599"/>
        <v>0</v>
      </c>
      <c r="W560">
        <f t="shared" si="600"/>
        <v>0</v>
      </c>
      <c r="X560">
        <f t="shared" si="601"/>
        <v>62314.720000000001</v>
      </c>
      <c r="Y560">
        <f t="shared" si="602"/>
        <v>23040.74</v>
      </c>
      <c r="AA560">
        <v>42145827</v>
      </c>
      <c r="AB560">
        <f t="shared" si="603"/>
        <v>5262.2875000000004</v>
      </c>
      <c r="AC560">
        <f>ROUND((ES560),6)</f>
        <v>4302.26</v>
      </c>
      <c r="AD560">
        <f>ROUND(((ET560*1.25)),6)</f>
        <v>77.862499999999997</v>
      </c>
      <c r="AE560">
        <f>ROUND(((EU560*1.25)),6)</f>
        <v>22.9</v>
      </c>
      <c r="AF560">
        <f>ROUND(((EV560*1.15)),6)</f>
        <v>882.16499999999996</v>
      </c>
      <c r="AG560">
        <f t="shared" si="605"/>
        <v>0</v>
      </c>
      <c r="AH560">
        <f>((EW560*1.15))</f>
        <v>80.27</v>
      </c>
      <c r="AI560">
        <f>((EX560*1.25))</f>
        <v>0</v>
      </c>
      <c r="AJ560">
        <f t="shared" si="607"/>
        <v>0</v>
      </c>
      <c r="AK560">
        <v>5131.6499999999996</v>
      </c>
      <c r="AL560">
        <v>4302.26</v>
      </c>
      <c r="AM560">
        <v>62.29</v>
      </c>
      <c r="AN560">
        <v>18.32</v>
      </c>
      <c r="AO560">
        <v>767.1</v>
      </c>
      <c r="AP560">
        <v>0</v>
      </c>
      <c r="AQ560">
        <v>69.8</v>
      </c>
      <c r="AR560">
        <v>0</v>
      </c>
      <c r="AS560">
        <v>0</v>
      </c>
      <c r="AT560">
        <v>119</v>
      </c>
      <c r="AU560">
        <v>44</v>
      </c>
      <c r="AV560">
        <v>1</v>
      </c>
      <c r="AW560">
        <v>1</v>
      </c>
      <c r="AZ560">
        <v>1</v>
      </c>
      <c r="BA560">
        <v>18.55</v>
      </c>
      <c r="BB560">
        <v>8.4</v>
      </c>
      <c r="BC560">
        <v>5.31</v>
      </c>
      <c r="BD560" t="s">
        <v>3</v>
      </c>
      <c r="BE560" t="s">
        <v>3</v>
      </c>
      <c r="BF560" t="s">
        <v>3</v>
      </c>
      <c r="BG560" t="s">
        <v>3</v>
      </c>
      <c r="BH560">
        <v>0</v>
      </c>
      <c r="BI560">
        <v>1</v>
      </c>
      <c r="BJ560" t="s">
        <v>963</v>
      </c>
      <c r="BM560">
        <v>149</v>
      </c>
      <c r="BN560">
        <v>7156650</v>
      </c>
      <c r="BO560" t="s">
        <v>960</v>
      </c>
      <c r="BP560">
        <v>1</v>
      </c>
      <c r="BQ560">
        <v>30</v>
      </c>
      <c r="BR560">
        <v>0</v>
      </c>
      <c r="BS560">
        <v>1</v>
      </c>
      <c r="BT560">
        <v>1</v>
      </c>
      <c r="BU560">
        <v>1</v>
      </c>
      <c r="BV560">
        <v>1</v>
      </c>
      <c r="BW560">
        <v>1</v>
      </c>
      <c r="BX560">
        <v>1</v>
      </c>
      <c r="BY560" t="s">
        <v>3</v>
      </c>
      <c r="BZ560">
        <v>119</v>
      </c>
      <c r="CA560">
        <v>44</v>
      </c>
      <c r="CF560">
        <v>0</v>
      </c>
      <c r="CG560">
        <v>0</v>
      </c>
      <c r="CM560">
        <v>0</v>
      </c>
      <c r="CN560" t="s">
        <v>3</v>
      </c>
      <c r="CO560">
        <v>0</v>
      </c>
      <c r="CP560">
        <f t="shared" si="608"/>
        <v>127562.25</v>
      </c>
      <c r="CQ560">
        <f t="shared" si="609"/>
        <v>22845.000599999999</v>
      </c>
      <c r="CR560">
        <f t="shared" si="610"/>
        <v>654.04499999999996</v>
      </c>
      <c r="CS560">
        <f t="shared" si="611"/>
        <v>22.9</v>
      </c>
      <c r="CT560">
        <f t="shared" si="612"/>
        <v>16364.160749999999</v>
      </c>
      <c r="CU560">
        <f t="shared" si="613"/>
        <v>0</v>
      </c>
      <c r="CV560">
        <f t="shared" si="614"/>
        <v>80.27</v>
      </c>
      <c r="CW560">
        <f t="shared" si="615"/>
        <v>0</v>
      </c>
      <c r="CX560">
        <f t="shared" si="616"/>
        <v>0</v>
      </c>
      <c r="CY560">
        <f t="shared" si="617"/>
        <v>62314.718899999993</v>
      </c>
      <c r="CZ560">
        <f t="shared" si="618"/>
        <v>23040.736399999998</v>
      </c>
      <c r="DC560" t="s">
        <v>3</v>
      </c>
      <c r="DD560" t="s">
        <v>3</v>
      </c>
      <c r="DE560" t="s">
        <v>11</v>
      </c>
      <c r="DF560" t="s">
        <v>11</v>
      </c>
      <c r="DG560" t="s">
        <v>12</v>
      </c>
      <c r="DH560" t="s">
        <v>3</v>
      </c>
      <c r="DI560" t="s">
        <v>12</v>
      </c>
      <c r="DJ560" t="s">
        <v>11</v>
      </c>
      <c r="DK560" t="s">
        <v>3</v>
      </c>
      <c r="DL560" t="s">
        <v>3</v>
      </c>
      <c r="DM560" t="s">
        <v>3</v>
      </c>
      <c r="DN560">
        <v>140</v>
      </c>
      <c r="DO560">
        <v>79</v>
      </c>
      <c r="DP560">
        <v>1.0469999999999999</v>
      </c>
      <c r="DQ560">
        <v>1.006</v>
      </c>
      <c r="DU560">
        <v>1013</v>
      </c>
      <c r="DV560" t="s">
        <v>962</v>
      </c>
      <c r="DW560" t="s">
        <v>962</v>
      </c>
      <c r="DX560">
        <v>1</v>
      </c>
      <c r="EE560">
        <v>21987501</v>
      </c>
      <c r="EF560">
        <v>30</v>
      </c>
      <c r="EG560" t="s">
        <v>22</v>
      </c>
      <c r="EH560">
        <v>0</v>
      </c>
      <c r="EI560" t="s">
        <v>3</v>
      </c>
      <c r="EJ560">
        <v>1</v>
      </c>
      <c r="EK560">
        <v>149</v>
      </c>
      <c r="EL560" t="s">
        <v>964</v>
      </c>
      <c r="EM560" t="s">
        <v>965</v>
      </c>
      <c r="EO560" t="s">
        <v>3</v>
      </c>
      <c r="EQ560">
        <v>131072</v>
      </c>
      <c r="ER560">
        <v>5131.6499999999996</v>
      </c>
      <c r="ES560">
        <v>4302.26</v>
      </c>
      <c r="ET560">
        <v>62.29</v>
      </c>
      <c r="EU560">
        <v>18.32</v>
      </c>
      <c r="EV560">
        <v>767.1</v>
      </c>
      <c r="EW560">
        <v>69.8</v>
      </c>
      <c r="EX560">
        <v>0</v>
      </c>
      <c r="EY560">
        <v>0</v>
      </c>
      <c r="FQ560">
        <v>0</v>
      </c>
      <c r="FR560">
        <f t="shared" si="619"/>
        <v>0</v>
      </c>
      <c r="FS560">
        <v>0</v>
      </c>
      <c r="FX560">
        <v>140</v>
      </c>
      <c r="FY560">
        <v>79</v>
      </c>
      <c r="GA560" t="s">
        <v>3</v>
      </c>
      <c r="GD560">
        <v>0</v>
      </c>
      <c r="GF560">
        <v>-670795076</v>
      </c>
      <c r="GG560">
        <v>2</v>
      </c>
      <c r="GH560">
        <v>1</v>
      </c>
      <c r="GI560">
        <v>2</v>
      </c>
      <c r="GJ560">
        <v>0</v>
      </c>
      <c r="GK560">
        <f>ROUND(R560*(R12)/100,2)</f>
        <v>122.38</v>
      </c>
      <c r="GL560">
        <f t="shared" si="620"/>
        <v>0</v>
      </c>
      <c r="GM560">
        <f t="shared" si="621"/>
        <v>213040.09</v>
      </c>
      <c r="GN560">
        <f t="shared" si="622"/>
        <v>213040.09</v>
      </c>
      <c r="GO560">
        <f t="shared" si="623"/>
        <v>0</v>
      </c>
      <c r="GP560">
        <f t="shared" si="624"/>
        <v>0</v>
      </c>
      <c r="GR560">
        <v>0</v>
      </c>
      <c r="GS560">
        <v>0</v>
      </c>
      <c r="GT560">
        <v>0</v>
      </c>
      <c r="GU560" t="s">
        <v>3</v>
      </c>
      <c r="GV560">
        <f t="shared" si="625"/>
        <v>0</v>
      </c>
      <c r="GW560">
        <v>1</v>
      </c>
      <c r="GX560">
        <f t="shared" si="626"/>
        <v>0</v>
      </c>
      <c r="HA560">
        <v>0</v>
      </c>
      <c r="HB560">
        <v>0</v>
      </c>
      <c r="IK560">
        <v>0</v>
      </c>
    </row>
    <row r="561" spans="1:245" x14ac:dyDescent="0.2">
      <c r="A561">
        <v>18</v>
      </c>
      <c r="B561">
        <v>1</v>
      </c>
      <c r="E561" t="s">
        <v>966</v>
      </c>
      <c r="F561" t="s">
        <v>967</v>
      </c>
      <c r="G561" t="s">
        <v>968</v>
      </c>
      <c r="H561" t="s">
        <v>123</v>
      </c>
      <c r="I561">
        <f>I560*J561</f>
        <v>13.76</v>
      </c>
      <c r="J561">
        <v>4.3</v>
      </c>
      <c r="O561">
        <f t="shared" si="592"/>
        <v>82602.77</v>
      </c>
      <c r="P561">
        <f t="shared" si="593"/>
        <v>82602.77</v>
      </c>
      <c r="Q561">
        <f t="shared" si="594"/>
        <v>0</v>
      </c>
      <c r="R561">
        <f t="shared" si="595"/>
        <v>0</v>
      </c>
      <c r="S561">
        <f t="shared" si="596"/>
        <v>0</v>
      </c>
      <c r="T561">
        <f t="shared" si="597"/>
        <v>0</v>
      </c>
      <c r="U561">
        <f t="shared" si="598"/>
        <v>0</v>
      </c>
      <c r="V561">
        <f t="shared" si="599"/>
        <v>0</v>
      </c>
      <c r="W561">
        <f t="shared" si="600"/>
        <v>0</v>
      </c>
      <c r="X561">
        <f t="shared" si="601"/>
        <v>0</v>
      </c>
      <c r="Y561">
        <f t="shared" si="602"/>
        <v>0</v>
      </c>
      <c r="AA561">
        <v>42145827</v>
      </c>
      <c r="AB561">
        <f t="shared" si="603"/>
        <v>1765.62</v>
      </c>
      <c r="AC561">
        <f>ROUND((ES561),6)</f>
        <v>1765.62</v>
      </c>
      <c r="AD561">
        <f>ROUND((ET561),6)</f>
        <v>0</v>
      </c>
      <c r="AE561">
        <f>ROUND((EU561),6)</f>
        <v>0</v>
      </c>
      <c r="AF561">
        <f>ROUND((EV561),6)</f>
        <v>0</v>
      </c>
      <c r="AG561">
        <f t="shared" si="605"/>
        <v>0</v>
      </c>
      <c r="AH561">
        <f>(EW561)</f>
        <v>0</v>
      </c>
      <c r="AI561">
        <f>(EX561)</f>
        <v>0</v>
      </c>
      <c r="AJ561">
        <f t="shared" si="607"/>
        <v>0</v>
      </c>
      <c r="AK561">
        <v>1765.62</v>
      </c>
      <c r="AL561">
        <v>1765.62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1</v>
      </c>
      <c r="AW561">
        <v>1</v>
      </c>
      <c r="AZ561">
        <v>1</v>
      </c>
      <c r="BA561">
        <v>1</v>
      </c>
      <c r="BB561">
        <v>1</v>
      </c>
      <c r="BC561">
        <v>3.4</v>
      </c>
      <c r="BD561" t="s">
        <v>3</v>
      </c>
      <c r="BE561" t="s">
        <v>3</v>
      </c>
      <c r="BF561" t="s">
        <v>3</v>
      </c>
      <c r="BG561" t="s">
        <v>3</v>
      </c>
      <c r="BH561">
        <v>3</v>
      </c>
      <c r="BI561">
        <v>1</v>
      </c>
      <c r="BJ561" t="s">
        <v>969</v>
      </c>
      <c r="BM561">
        <v>149</v>
      </c>
      <c r="BN561">
        <v>7156650</v>
      </c>
      <c r="BO561" t="s">
        <v>967</v>
      </c>
      <c r="BP561">
        <v>1</v>
      </c>
      <c r="BQ561">
        <v>30</v>
      </c>
      <c r="BR561">
        <v>0</v>
      </c>
      <c r="BS561">
        <v>1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3</v>
      </c>
      <c r="BZ561">
        <v>0</v>
      </c>
      <c r="CA561">
        <v>0</v>
      </c>
      <c r="CF561">
        <v>0</v>
      </c>
      <c r="CG561">
        <v>0</v>
      </c>
      <c r="CM561">
        <v>0</v>
      </c>
      <c r="CN561" t="s">
        <v>3</v>
      </c>
      <c r="CO561">
        <v>0</v>
      </c>
      <c r="CP561">
        <f t="shared" si="608"/>
        <v>82602.77</v>
      </c>
      <c r="CQ561">
        <f t="shared" si="609"/>
        <v>6003.1079999999993</v>
      </c>
      <c r="CR561">
        <f t="shared" si="610"/>
        <v>0</v>
      </c>
      <c r="CS561">
        <f t="shared" si="611"/>
        <v>0</v>
      </c>
      <c r="CT561">
        <f t="shared" si="612"/>
        <v>0</v>
      </c>
      <c r="CU561">
        <f t="shared" si="613"/>
        <v>0</v>
      </c>
      <c r="CV561">
        <f t="shared" si="614"/>
        <v>0</v>
      </c>
      <c r="CW561">
        <f t="shared" si="615"/>
        <v>0</v>
      </c>
      <c r="CX561">
        <f t="shared" si="616"/>
        <v>0</v>
      </c>
      <c r="CY561">
        <f t="shared" si="617"/>
        <v>0</v>
      </c>
      <c r="CZ561">
        <f t="shared" si="618"/>
        <v>0</v>
      </c>
      <c r="DC561" t="s">
        <v>3</v>
      </c>
      <c r="DD561" t="s">
        <v>3</v>
      </c>
      <c r="DE561" t="s">
        <v>3</v>
      </c>
      <c r="DF561" t="s">
        <v>3</v>
      </c>
      <c r="DG561" t="s">
        <v>3</v>
      </c>
      <c r="DH561" t="s">
        <v>3</v>
      </c>
      <c r="DI561" t="s">
        <v>3</v>
      </c>
      <c r="DJ561" t="s">
        <v>3</v>
      </c>
      <c r="DK561" t="s">
        <v>3</v>
      </c>
      <c r="DL561" t="s">
        <v>3</v>
      </c>
      <c r="DM561" t="s">
        <v>3</v>
      </c>
      <c r="DN561">
        <v>140</v>
      </c>
      <c r="DO561">
        <v>79</v>
      </c>
      <c r="DP561">
        <v>1.0469999999999999</v>
      </c>
      <c r="DQ561">
        <v>1.006</v>
      </c>
      <c r="DU561">
        <v>1007</v>
      </c>
      <c r="DV561" t="s">
        <v>123</v>
      </c>
      <c r="DW561" t="s">
        <v>123</v>
      </c>
      <c r="DX561">
        <v>1</v>
      </c>
      <c r="EE561">
        <v>21987501</v>
      </c>
      <c r="EF561">
        <v>30</v>
      </c>
      <c r="EG561" t="s">
        <v>22</v>
      </c>
      <c r="EH561">
        <v>0</v>
      </c>
      <c r="EI561" t="s">
        <v>3</v>
      </c>
      <c r="EJ561">
        <v>1</v>
      </c>
      <c r="EK561">
        <v>149</v>
      </c>
      <c r="EL561" t="s">
        <v>964</v>
      </c>
      <c r="EM561" t="s">
        <v>965</v>
      </c>
      <c r="EO561" t="s">
        <v>3</v>
      </c>
      <c r="EQ561">
        <v>0</v>
      </c>
      <c r="ER561">
        <v>1765.62</v>
      </c>
      <c r="ES561">
        <v>1765.62</v>
      </c>
      <c r="ET561">
        <v>0</v>
      </c>
      <c r="EU561">
        <v>0</v>
      </c>
      <c r="EV561">
        <v>0</v>
      </c>
      <c r="EW561">
        <v>0</v>
      </c>
      <c r="EX561">
        <v>0</v>
      </c>
      <c r="FQ561">
        <v>0</v>
      </c>
      <c r="FR561">
        <f t="shared" si="619"/>
        <v>0</v>
      </c>
      <c r="FS561">
        <v>0</v>
      </c>
      <c r="FX561">
        <v>140</v>
      </c>
      <c r="FY561">
        <v>79</v>
      </c>
      <c r="GA561" t="s">
        <v>3</v>
      </c>
      <c r="GD561">
        <v>0</v>
      </c>
      <c r="GF561">
        <v>-1815063453</v>
      </c>
      <c r="GG561">
        <v>2</v>
      </c>
      <c r="GH561">
        <v>1</v>
      </c>
      <c r="GI561">
        <v>2</v>
      </c>
      <c r="GJ561">
        <v>0</v>
      </c>
      <c r="GK561">
        <f>ROUND(R561*(R12)/100,2)</f>
        <v>0</v>
      </c>
      <c r="GL561">
        <f t="shared" si="620"/>
        <v>0</v>
      </c>
      <c r="GM561">
        <f t="shared" si="621"/>
        <v>82602.77</v>
      </c>
      <c r="GN561">
        <f t="shared" si="622"/>
        <v>82602.77</v>
      </c>
      <c r="GO561">
        <f t="shared" si="623"/>
        <v>0</v>
      </c>
      <c r="GP561">
        <f t="shared" si="624"/>
        <v>0</v>
      </c>
      <c r="GR561">
        <v>0</v>
      </c>
      <c r="GS561">
        <v>0</v>
      </c>
      <c r="GT561">
        <v>0</v>
      </c>
      <c r="GU561" t="s">
        <v>3</v>
      </c>
      <c r="GV561">
        <f t="shared" si="625"/>
        <v>0</v>
      </c>
      <c r="GW561">
        <v>1</v>
      </c>
      <c r="GX561">
        <f t="shared" si="626"/>
        <v>0</v>
      </c>
      <c r="HA561">
        <v>0</v>
      </c>
      <c r="HB561">
        <v>0</v>
      </c>
      <c r="IK561">
        <v>0</v>
      </c>
    </row>
    <row r="562" spans="1:245" x14ac:dyDescent="0.2">
      <c r="A562">
        <v>17</v>
      </c>
      <c r="B562">
        <v>1</v>
      </c>
      <c r="E562" t="s">
        <v>970</v>
      </c>
      <c r="F562" t="s">
        <v>971</v>
      </c>
      <c r="G562" t="s">
        <v>972</v>
      </c>
      <c r="H562" t="s">
        <v>973</v>
      </c>
      <c r="I562">
        <v>3.2</v>
      </c>
      <c r="J562">
        <v>0</v>
      </c>
      <c r="O562">
        <f t="shared" si="592"/>
        <v>141755.35999999999</v>
      </c>
      <c r="P562">
        <f t="shared" si="593"/>
        <v>10210.84</v>
      </c>
      <c r="Q562">
        <f t="shared" si="594"/>
        <v>4256.05</v>
      </c>
      <c r="R562">
        <f t="shared" si="595"/>
        <v>78.28</v>
      </c>
      <c r="S562">
        <f t="shared" si="596"/>
        <v>127288.47</v>
      </c>
      <c r="T562">
        <f t="shared" si="597"/>
        <v>0</v>
      </c>
      <c r="U562">
        <f t="shared" si="598"/>
        <v>570.4</v>
      </c>
      <c r="V562">
        <f t="shared" si="599"/>
        <v>0</v>
      </c>
      <c r="W562">
        <f t="shared" si="600"/>
        <v>0</v>
      </c>
      <c r="X562">
        <f t="shared" si="601"/>
        <v>151473.28</v>
      </c>
      <c r="Y562">
        <f t="shared" si="602"/>
        <v>56006.93</v>
      </c>
      <c r="AA562">
        <v>42145827</v>
      </c>
      <c r="AB562">
        <f t="shared" si="603"/>
        <v>2860.4349999999999</v>
      </c>
      <c r="AC562">
        <f>ROUND((ES562),6)</f>
        <v>496.25</v>
      </c>
      <c r="AD562">
        <f>ROUND(((ET562*1.25)),6)</f>
        <v>219.83750000000001</v>
      </c>
      <c r="AE562">
        <f>ROUND(((EU562*1.25)),6)</f>
        <v>24.462499999999999</v>
      </c>
      <c r="AF562">
        <f>ROUND(((EV562*1.15)),6)</f>
        <v>2144.3474999999999</v>
      </c>
      <c r="AG562">
        <f t="shared" si="605"/>
        <v>0</v>
      </c>
      <c r="AH562">
        <f>((EW562*1.15))</f>
        <v>178.25</v>
      </c>
      <c r="AI562">
        <f>((EX562*1.25))</f>
        <v>0</v>
      </c>
      <c r="AJ562">
        <f t="shared" si="607"/>
        <v>0</v>
      </c>
      <c r="AK562">
        <v>2536.77</v>
      </c>
      <c r="AL562">
        <v>496.25</v>
      </c>
      <c r="AM562">
        <v>175.87</v>
      </c>
      <c r="AN562">
        <v>19.57</v>
      </c>
      <c r="AO562">
        <v>1864.65</v>
      </c>
      <c r="AP562">
        <v>0</v>
      </c>
      <c r="AQ562">
        <v>155</v>
      </c>
      <c r="AR562">
        <v>0</v>
      </c>
      <c r="AS562">
        <v>0</v>
      </c>
      <c r="AT562">
        <v>119</v>
      </c>
      <c r="AU562">
        <v>44</v>
      </c>
      <c r="AV562">
        <v>1</v>
      </c>
      <c r="AW562">
        <v>1</v>
      </c>
      <c r="AZ562">
        <v>1</v>
      </c>
      <c r="BA562">
        <v>18.55</v>
      </c>
      <c r="BB562">
        <v>6.05</v>
      </c>
      <c r="BC562">
        <v>6.43</v>
      </c>
      <c r="BD562" t="s">
        <v>3</v>
      </c>
      <c r="BE562" t="s">
        <v>3</v>
      </c>
      <c r="BF562" t="s">
        <v>3</v>
      </c>
      <c r="BG562" t="s">
        <v>3</v>
      </c>
      <c r="BH562">
        <v>0</v>
      </c>
      <c r="BI562">
        <v>1</v>
      </c>
      <c r="BJ562" t="s">
        <v>974</v>
      </c>
      <c r="BM562">
        <v>161</v>
      </c>
      <c r="BN562">
        <v>7156650</v>
      </c>
      <c r="BO562" t="s">
        <v>971</v>
      </c>
      <c r="BP562">
        <v>1</v>
      </c>
      <c r="BQ562">
        <v>30</v>
      </c>
      <c r="BR562">
        <v>0</v>
      </c>
      <c r="BS562">
        <v>1</v>
      </c>
      <c r="BT562">
        <v>1</v>
      </c>
      <c r="BU562">
        <v>1</v>
      </c>
      <c r="BV562">
        <v>1</v>
      </c>
      <c r="BW562">
        <v>1</v>
      </c>
      <c r="BX562">
        <v>1</v>
      </c>
      <c r="BY562" t="s">
        <v>3</v>
      </c>
      <c r="BZ562">
        <v>119</v>
      </c>
      <c r="CA562">
        <v>44</v>
      </c>
      <c r="CF562">
        <v>0</v>
      </c>
      <c r="CG562">
        <v>0</v>
      </c>
      <c r="CM562">
        <v>0</v>
      </c>
      <c r="CN562" t="s">
        <v>3</v>
      </c>
      <c r="CO562">
        <v>0</v>
      </c>
      <c r="CP562">
        <f t="shared" si="608"/>
        <v>141755.35999999999</v>
      </c>
      <c r="CQ562">
        <f t="shared" si="609"/>
        <v>3190.8874999999998</v>
      </c>
      <c r="CR562">
        <f t="shared" si="610"/>
        <v>1330.016875</v>
      </c>
      <c r="CS562">
        <f t="shared" si="611"/>
        <v>24.462499999999999</v>
      </c>
      <c r="CT562">
        <f t="shared" si="612"/>
        <v>39777.646124999999</v>
      </c>
      <c r="CU562">
        <f t="shared" si="613"/>
        <v>0</v>
      </c>
      <c r="CV562">
        <f t="shared" si="614"/>
        <v>178.25</v>
      </c>
      <c r="CW562">
        <f t="shared" si="615"/>
        <v>0</v>
      </c>
      <c r="CX562">
        <f t="shared" si="616"/>
        <v>0</v>
      </c>
      <c r="CY562">
        <f t="shared" si="617"/>
        <v>151473.27929999999</v>
      </c>
      <c r="CZ562">
        <f t="shared" si="618"/>
        <v>56006.926800000001</v>
      </c>
      <c r="DC562" t="s">
        <v>3</v>
      </c>
      <c r="DD562" t="s">
        <v>3</v>
      </c>
      <c r="DE562" t="s">
        <v>11</v>
      </c>
      <c r="DF562" t="s">
        <v>11</v>
      </c>
      <c r="DG562" t="s">
        <v>12</v>
      </c>
      <c r="DH562" t="s">
        <v>3</v>
      </c>
      <c r="DI562" t="s">
        <v>12</v>
      </c>
      <c r="DJ562" t="s">
        <v>11</v>
      </c>
      <c r="DK562" t="s">
        <v>3</v>
      </c>
      <c r="DL562" t="s">
        <v>3</v>
      </c>
      <c r="DM562" t="s">
        <v>3</v>
      </c>
      <c r="DN562">
        <v>140</v>
      </c>
      <c r="DO562">
        <v>79</v>
      </c>
      <c r="DP562">
        <v>1.0469999999999999</v>
      </c>
      <c r="DQ562">
        <v>1.006</v>
      </c>
      <c r="DU562">
        <v>1013</v>
      </c>
      <c r="DV562" t="s">
        <v>973</v>
      </c>
      <c r="DW562" t="s">
        <v>973</v>
      </c>
      <c r="DX562">
        <v>1</v>
      </c>
      <c r="EE562">
        <v>21987513</v>
      </c>
      <c r="EF562">
        <v>30</v>
      </c>
      <c r="EG562" t="s">
        <v>22</v>
      </c>
      <c r="EH562">
        <v>0</v>
      </c>
      <c r="EI562" t="s">
        <v>3</v>
      </c>
      <c r="EJ562">
        <v>1</v>
      </c>
      <c r="EK562">
        <v>161</v>
      </c>
      <c r="EL562" t="s">
        <v>975</v>
      </c>
      <c r="EM562" t="s">
        <v>976</v>
      </c>
      <c r="EO562" t="s">
        <v>3</v>
      </c>
      <c r="EQ562">
        <v>131072</v>
      </c>
      <c r="ER562">
        <v>2536.77</v>
      </c>
      <c r="ES562">
        <v>496.25</v>
      </c>
      <c r="ET562">
        <v>175.87</v>
      </c>
      <c r="EU562">
        <v>19.57</v>
      </c>
      <c r="EV562">
        <v>1864.65</v>
      </c>
      <c r="EW562">
        <v>155</v>
      </c>
      <c r="EX562">
        <v>0</v>
      </c>
      <c r="EY562">
        <v>0</v>
      </c>
      <c r="FQ562">
        <v>0</v>
      </c>
      <c r="FR562">
        <f t="shared" si="619"/>
        <v>0</v>
      </c>
      <c r="FS562">
        <v>0</v>
      </c>
      <c r="FX562">
        <v>140</v>
      </c>
      <c r="FY562">
        <v>79</v>
      </c>
      <c r="GA562" t="s">
        <v>3</v>
      </c>
      <c r="GD562">
        <v>0</v>
      </c>
      <c r="GF562">
        <v>1707781896</v>
      </c>
      <c r="GG562">
        <v>2</v>
      </c>
      <c r="GH562">
        <v>1</v>
      </c>
      <c r="GI562">
        <v>2</v>
      </c>
      <c r="GJ562">
        <v>0</v>
      </c>
      <c r="GK562">
        <f>ROUND(R562*(R12)/100,2)</f>
        <v>130.72999999999999</v>
      </c>
      <c r="GL562">
        <f t="shared" si="620"/>
        <v>0</v>
      </c>
      <c r="GM562">
        <f t="shared" si="621"/>
        <v>349366.3</v>
      </c>
      <c r="GN562">
        <f t="shared" si="622"/>
        <v>349366.3</v>
      </c>
      <c r="GO562">
        <f t="shared" si="623"/>
        <v>0</v>
      </c>
      <c r="GP562">
        <f t="shared" si="624"/>
        <v>0</v>
      </c>
      <c r="GR562">
        <v>0</v>
      </c>
      <c r="GS562">
        <v>0</v>
      </c>
      <c r="GT562">
        <v>0</v>
      </c>
      <c r="GU562" t="s">
        <v>3</v>
      </c>
      <c r="GV562">
        <f t="shared" si="625"/>
        <v>0</v>
      </c>
      <c r="GW562">
        <v>1</v>
      </c>
      <c r="GX562">
        <f t="shared" si="626"/>
        <v>0</v>
      </c>
      <c r="HA562">
        <v>0</v>
      </c>
      <c r="HB562">
        <v>0</v>
      </c>
      <c r="IK562">
        <v>0</v>
      </c>
    </row>
    <row r="563" spans="1:245" x14ac:dyDescent="0.2">
      <c r="A563">
        <v>18</v>
      </c>
      <c r="B563">
        <v>1</v>
      </c>
      <c r="E563" t="s">
        <v>977</v>
      </c>
      <c r="F563" t="s">
        <v>978</v>
      </c>
      <c r="G563" t="s">
        <v>979</v>
      </c>
      <c r="H563" t="s">
        <v>28</v>
      </c>
      <c r="I563">
        <f>I562*J563</f>
        <v>0</v>
      </c>
      <c r="J563">
        <v>0</v>
      </c>
      <c r="O563">
        <f t="shared" si="592"/>
        <v>0</v>
      </c>
      <c r="P563">
        <f t="shared" si="593"/>
        <v>0</v>
      </c>
      <c r="Q563">
        <f t="shared" si="594"/>
        <v>0</v>
      </c>
      <c r="R563">
        <f t="shared" si="595"/>
        <v>0</v>
      </c>
      <c r="S563">
        <f t="shared" si="596"/>
        <v>0</v>
      </c>
      <c r="T563">
        <f t="shared" si="597"/>
        <v>0</v>
      </c>
      <c r="U563">
        <f t="shared" si="598"/>
        <v>0</v>
      </c>
      <c r="V563">
        <f t="shared" si="599"/>
        <v>0</v>
      </c>
      <c r="W563">
        <f t="shared" si="600"/>
        <v>0</v>
      </c>
      <c r="X563">
        <f t="shared" si="601"/>
        <v>0</v>
      </c>
      <c r="Y563">
        <f t="shared" si="602"/>
        <v>0</v>
      </c>
      <c r="AA563">
        <v>42145827</v>
      </c>
      <c r="AB563">
        <f t="shared" si="603"/>
        <v>231.52</v>
      </c>
      <c r="AC563">
        <f>ROUND((ES563),6)</f>
        <v>231.52</v>
      </c>
      <c r="AD563">
        <f>ROUND((ET563),6)</f>
        <v>0</v>
      </c>
      <c r="AE563">
        <f>ROUND((EU563),6)</f>
        <v>0</v>
      </c>
      <c r="AF563">
        <f>ROUND((EV563),6)</f>
        <v>0</v>
      </c>
      <c r="AG563">
        <f t="shared" si="605"/>
        <v>0</v>
      </c>
      <c r="AH563">
        <f>(EW563)</f>
        <v>0</v>
      </c>
      <c r="AI563">
        <f>(EX563)</f>
        <v>0</v>
      </c>
      <c r="AJ563">
        <f t="shared" si="607"/>
        <v>0</v>
      </c>
      <c r="AK563">
        <v>231.52</v>
      </c>
      <c r="AL563">
        <v>231.52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1</v>
      </c>
      <c r="AW563">
        <v>1</v>
      </c>
      <c r="AZ563">
        <v>1</v>
      </c>
      <c r="BA563">
        <v>1</v>
      </c>
      <c r="BB563">
        <v>1</v>
      </c>
      <c r="BC563">
        <v>3.12</v>
      </c>
      <c r="BD563" t="s">
        <v>3</v>
      </c>
      <c r="BE563" t="s">
        <v>3</v>
      </c>
      <c r="BF563" t="s">
        <v>3</v>
      </c>
      <c r="BG563" t="s">
        <v>3</v>
      </c>
      <c r="BH563">
        <v>3</v>
      </c>
      <c r="BI563">
        <v>1</v>
      </c>
      <c r="BJ563" t="s">
        <v>980</v>
      </c>
      <c r="BM563">
        <v>161</v>
      </c>
      <c r="BN563">
        <v>7156650</v>
      </c>
      <c r="BO563" t="s">
        <v>978</v>
      </c>
      <c r="BP563">
        <v>1</v>
      </c>
      <c r="BQ563">
        <v>30</v>
      </c>
      <c r="BR563">
        <v>0</v>
      </c>
      <c r="BS563">
        <v>1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3</v>
      </c>
      <c r="BZ563">
        <v>0</v>
      </c>
      <c r="CA563">
        <v>0</v>
      </c>
      <c r="CF563">
        <v>0</v>
      </c>
      <c r="CG563">
        <v>0</v>
      </c>
      <c r="CM563">
        <v>0</v>
      </c>
      <c r="CN563" t="s">
        <v>3</v>
      </c>
      <c r="CO563">
        <v>0</v>
      </c>
      <c r="CP563">
        <f t="shared" si="608"/>
        <v>0</v>
      </c>
      <c r="CQ563">
        <f t="shared" si="609"/>
        <v>722.34240000000011</v>
      </c>
      <c r="CR563">
        <f t="shared" si="610"/>
        <v>0</v>
      </c>
      <c r="CS563">
        <f t="shared" si="611"/>
        <v>0</v>
      </c>
      <c r="CT563">
        <f t="shared" si="612"/>
        <v>0</v>
      </c>
      <c r="CU563">
        <f t="shared" si="613"/>
        <v>0</v>
      </c>
      <c r="CV563">
        <f t="shared" si="614"/>
        <v>0</v>
      </c>
      <c r="CW563">
        <f t="shared" si="615"/>
        <v>0</v>
      </c>
      <c r="CX563">
        <f t="shared" si="616"/>
        <v>0</v>
      </c>
      <c r="CY563">
        <f t="shared" si="617"/>
        <v>0</v>
      </c>
      <c r="CZ563">
        <f t="shared" si="618"/>
        <v>0</v>
      </c>
      <c r="DC563" t="s">
        <v>3</v>
      </c>
      <c r="DD563" t="s">
        <v>3</v>
      </c>
      <c r="DE563" t="s">
        <v>3</v>
      </c>
      <c r="DF563" t="s">
        <v>3</v>
      </c>
      <c r="DG563" t="s">
        <v>3</v>
      </c>
      <c r="DH563" t="s">
        <v>3</v>
      </c>
      <c r="DI563" t="s">
        <v>3</v>
      </c>
      <c r="DJ563" t="s">
        <v>3</v>
      </c>
      <c r="DK563" t="s">
        <v>3</v>
      </c>
      <c r="DL563" t="s">
        <v>3</v>
      </c>
      <c r="DM563" t="s">
        <v>3</v>
      </c>
      <c r="DN563">
        <v>140</v>
      </c>
      <c r="DO563">
        <v>79</v>
      </c>
      <c r="DP563">
        <v>1.0469999999999999</v>
      </c>
      <c r="DQ563">
        <v>1.006</v>
      </c>
      <c r="DU563">
        <v>1005</v>
      </c>
      <c r="DV563" t="s">
        <v>28</v>
      </c>
      <c r="DW563" t="s">
        <v>28</v>
      </c>
      <c r="DX563">
        <v>1</v>
      </c>
      <c r="EE563">
        <v>21987513</v>
      </c>
      <c r="EF563">
        <v>30</v>
      </c>
      <c r="EG563" t="s">
        <v>22</v>
      </c>
      <c r="EH563">
        <v>0</v>
      </c>
      <c r="EI563" t="s">
        <v>3</v>
      </c>
      <c r="EJ563">
        <v>1</v>
      </c>
      <c r="EK563">
        <v>161</v>
      </c>
      <c r="EL563" t="s">
        <v>975</v>
      </c>
      <c r="EM563" t="s">
        <v>976</v>
      </c>
      <c r="EO563" t="s">
        <v>3</v>
      </c>
      <c r="EQ563">
        <v>0</v>
      </c>
      <c r="ER563">
        <v>231.52</v>
      </c>
      <c r="ES563">
        <v>231.52</v>
      </c>
      <c r="ET563">
        <v>0</v>
      </c>
      <c r="EU563">
        <v>0</v>
      </c>
      <c r="EV563">
        <v>0</v>
      </c>
      <c r="EW563">
        <v>0</v>
      </c>
      <c r="EX563">
        <v>0</v>
      </c>
      <c r="FQ563">
        <v>0</v>
      </c>
      <c r="FR563">
        <f t="shared" si="619"/>
        <v>0</v>
      </c>
      <c r="FS563">
        <v>0</v>
      </c>
      <c r="FX563">
        <v>140</v>
      </c>
      <c r="FY563">
        <v>79</v>
      </c>
      <c r="GA563" t="s">
        <v>3</v>
      </c>
      <c r="GD563">
        <v>0</v>
      </c>
      <c r="GF563">
        <v>-1392361747</v>
      </c>
      <c r="GG563">
        <v>2</v>
      </c>
      <c r="GH563">
        <v>1</v>
      </c>
      <c r="GI563">
        <v>2</v>
      </c>
      <c r="GJ563">
        <v>0</v>
      </c>
      <c r="GK563">
        <f>ROUND(R563*(R12)/100,2)</f>
        <v>0</v>
      </c>
      <c r="GL563">
        <f t="shared" si="620"/>
        <v>0</v>
      </c>
      <c r="GM563">
        <f t="shared" si="621"/>
        <v>0</v>
      </c>
      <c r="GN563">
        <f t="shared" si="622"/>
        <v>0</v>
      </c>
      <c r="GO563">
        <f t="shared" si="623"/>
        <v>0</v>
      </c>
      <c r="GP563">
        <f t="shared" si="624"/>
        <v>0</v>
      </c>
      <c r="GR563">
        <v>0</v>
      </c>
      <c r="GS563">
        <v>0</v>
      </c>
      <c r="GT563">
        <v>0</v>
      </c>
      <c r="GU563" t="s">
        <v>3</v>
      </c>
      <c r="GV563">
        <f t="shared" si="625"/>
        <v>0</v>
      </c>
      <c r="GW563">
        <v>1</v>
      </c>
      <c r="GX563">
        <f t="shared" si="626"/>
        <v>0</v>
      </c>
      <c r="HA563">
        <v>0</v>
      </c>
      <c r="HB563">
        <v>0</v>
      </c>
      <c r="IK563">
        <v>0</v>
      </c>
    </row>
    <row r="564" spans="1:245" x14ac:dyDescent="0.2">
      <c r="A564">
        <v>19</v>
      </c>
      <c r="B564">
        <v>1</v>
      </c>
      <c r="F564" t="s">
        <v>3</v>
      </c>
      <c r="G564" t="s">
        <v>981</v>
      </c>
      <c r="H564" t="s">
        <v>3</v>
      </c>
      <c r="AA564">
        <v>1</v>
      </c>
      <c r="IK564">
        <v>0</v>
      </c>
    </row>
    <row r="565" spans="1:245" x14ac:dyDescent="0.2">
      <c r="A565">
        <v>17</v>
      </c>
      <c r="B565">
        <v>1</v>
      </c>
      <c r="E565" t="s">
        <v>982</v>
      </c>
      <c r="F565" t="s">
        <v>946</v>
      </c>
      <c r="G565" t="s">
        <v>947</v>
      </c>
      <c r="H565" t="s">
        <v>318</v>
      </c>
      <c r="I565">
        <v>2.2400000000000002</v>
      </c>
      <c r="J565">
        <v>0</v>
      </c>
      <c r="O565">
        <f t="shared" ref="O565:O572" si="629">ROUND(CP565,2)</f>
        <v>6222.87</v>
      </c>
      <c r="P565">
        <f t="shared" ref="P565:P572" si="630">ROUND(CQ565*I565,2)</f>
        <v>0</v>
      </c>
      <c r="Q565">
        <f t="shared" ref="Q565:Q572" si="631">ROUND(CR565*I565,2)</f>
        <v>749.97</v>
      </c>
      <c r="R565">
        <f t="shared" ref="R565:R572" si="632">ROUND(CS565*I565,2)</f>
        <v>9.81</v>
      </c>
      <c r="S565">
        <f t="shared" ref="S565:S572" si="633">ROUND(CT565*I565,2)</f>
        <v>5472.9</v>
      </c>
      <c r="T565">
        <f t="shared" ref="T565:T572" si="634">ROUND(CU565*I565,2)</f>
        <v>0</v>
      </c>
      <c r="U565">
        <f t="shared" ref="U565:U572" si="635">CV565*I565</f>
        <v>25.088000000000005</v>
      </c>
      <c r="V565">
        <f t="shared" ref="V565:V572" si="636">CW565*I565</f>
        <v>0</v>
      </c>
      <c r="W565">
        <f t="shared" ref="W565:W572" si="637">ROUND(CX565*I565,2)</f>
        <v>0</v>
      </c>
      <c r="X565">
        <f t="shared" ref="X565:Y572" si="638">ROUND(CY565,2)</f>
        <v>4925.6099999999997</v>
      </c>
      <c r="Y565">
        <f t="shared" si="638"/>
        <v>2408.08</v>
      </c>
      <c r="AA565">
        <v>42145827</v>
      </c>
      <c r="AB565">
        <f t="shared" ref="AB565:AB572" si="639">ROUND((AC565+AD565+AF565),6)</f>
        <v>182.98400000000001</v>
      </c>
      <c r="AC565">
        <f>ROUND(((ES565*0)),6)</f>
        <v>0</v>
      </c>
      <c r="AD565">
        <f>ROUND(((ET565*0.4)),6)</f>
        <v>51.271999999999998</v>
      </c>
      <c r="AE565">
        <f>ROUND(((EU565*0.4)),6)</f>
        <v>4.38</v>
      </c>
      <c r="AF565">
        <f>ROUND(((EV565*0.4)),6)</f>
        <v>131.71199999999999</v>
      </c>
      <c r="AG565">
        <f t="shared" ref="AG565:AG572" si="640">ROUND((AP565),6)</f>
        <v>0</v>
      </c>
      <c r="AH565">
        <f>((EW565*0.4))</f>
        <v>11.200000000000001</v>
      </c>
      <c r="AI565">
        <f>((EX565*0.4))</f>
        <v>0</v>
      </c>
      <c r="AJ565">
        <f t="shared" ref="AJ565:AJ572" si="641">ROUND((AS565),6)</f>
        <v>0</v>
      </c>
      <c r="AK565">
        <v>6053.04</v>
      </c>
      <c r="AL565">
        <v>5595.58</v>
      </c>
      <c r="AM565">
        <v>128.18</v>
      </c>
      <c r="AN565">
        <v>10.95</v>
      </c>
      <c r="AO565">
        <v>329.28</v>
      </c>
      <c r="AP565">
        <v>0</v>
      </c>
      <c r="AQ565">
        <v>28</v>
      </c>
      <c r="AR565">
        <v>0</v>
      </c>
      <c r="AS565">
        <v>0</v>
      </c>
      <c r="AT565">
        <v>90</v>
      </c>
      <c r="AU565">
        <v>44</v>
      </c>
      <c r="AV565">
        <v>1</v>
      </c>
      <c r="AW565">
        <v>1</v>
      </c>
      <c r="AZ565">
        <v>1</v>
      </c>
      <c r="BA565">
        <v>18.55</v>
      </c>
      <c r="BB565">
        <v>6.53</v>
      </c>
      <c r="BC565">
        <v>2.38</v>
      </c>
      <c r="BD565" t="s">
        <v>3</v>
      </c>
      <c r="BE565" t="s">
        <v>3</v>
      </c>
      <c r="BF565" t="s">
        <v>3</v>
      </c>
      <c r="BG565" t="s">
        <v>3</v>
      </c>
      <c r="BH565">
        <v>0</v>
      </c>
      <c r="BI565">
        <v>1</v>
      </c>
      <c r="BJ565" t="s">
        <v>948</v>
      </c>
      <c r="BM565">
        <v>89</v>
      </c>
      <c r="BN565">
        <v>7156650</v>
      </c>
      <c r="BO565" t="s">
        <v>946</v>
      </c>
      <c r="BP565">
        <v>1</v>
      </c>
      <c r="BQ565">
        <v>30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3</v>
      </c>
      <c r="BZ565">
        <v>90</v>
      </c>
      <c r="CA565">
        <v>44</v>
      </c>
      <c r="CF565">
        <v>0</v>
      </c>
      <c r="CG565">
        <v>0</v>
      </c>
      <c r="CM565">
        <v>0</v>
      </c>
      <c r="CN565" t="s">
        <v>983</v>
      </c>
      <c r="CO565">
        <v>0</v>
      </c>
      <c r="CP565">
        <f t="shared" ref="CP565:CP572" si="642">(P565+Q565+S565)</f>
        <v>6222.87</v>
      </c>
      <c r="CQ565">
        <f t="shared" ref="CQ565:CQ572" si="643">(AC565*BC565*AW565)</f>
        <v>0</v>
      </c>
      <c r="CR565">
        <f t="shared" ref="CR565:CR572" si="644">(AD565*BB565*AV565)</f>
        <v>334.80615999999998</v>
      </c>
      <c r="CS565">
        <f t="shared" ref="CS565:CS572" si="645">(AE565*BS565*AV565)</f>
        <v>4.38</v>
      </c>
      <c r="CT565">
        <f t="shared" ref="CT565:CT572" si="646">(AF565*BA565*AV565)</f>
        <v>2443.2575999999999</v>
      </c>
      <c r="CU565">
        <f t="shared" ref="CU565:CU572" si="647">AG565</f>
        <v>0</v>
      </c>
      <c r="CV565">
        <f t="shared" ref="CV565:CV572" si="648">(AH565*AV565)</f>
        <v>11.200000000000001</v>
      </c>
      <c r="CW565">
        <f t="shared" ref="CW565:CX572" si="649">AI565</f>
        <v>0</v>
      </c>
      <c r="CX565">
        <f t="shared" si="649"/>
        <v>0</v>
      </c>
      <c r="CY565">
        <f t="shared" ref="CY565:CY572" si="650">S565*(BZ565/100)</f>
        <v>4925.6099999999997</v>
      </c>
      <c r="CZ565">
        <f t="shared" ref="CZ565:CZ572" si="651">S565*(CA565/100)</f>
        <v>2408.076</v>
      </c>
      <c r="DC565" t="s">
        <v>3</v>
      </c>
      <c r="DD565" t="s">
        <v>597</v>
      </c>
      <c r="DE565" t="s">
        <v>984</v>
      </c>
      <c r="DF565" t="s">
        <v>984</v>
      </c>
      <c r="DG565" t="s">
        <v>984</v>
      </c>
      <c r="DH565" t="s">
        <v>3</v>
      </c>
      <c r="DI565" t="s">
        <v>984</v>
      </c>
      <c r="DJ565" t="s">
        <v>984</v>
      </c>
      <c r="DK565" t="s">
        <v>3</v>
      </c>
      <c r="DL565" t="s">
        <v>3</v>
      </c>
      <c r="DM565" t="s">
        <v>3</v>
      </c>
      <c r="DN565">
        <v>104</v>
      </c>
      <c r="DO565">
        <v>70</v>
      </c>
      <c r="DP565">
        <v>1.0469999999999999</v>
      </c>
      <c r="DQ565">
        <v>1</v>
      </c>
      <c r="DU565">
        <v>1005</v>
      </c>
      <c r="DV565" t="s">
        <v>318</v>
      </c>
      <c r="DW565" t="s">
        <v>318</v>
      </c>
      <c r="DX565">
        <v>100</v>
      </c>
      <c r="EE565">
        <v>21987441</v>
      </c>
      <c r="EF565">
        <v>30</v>
      </c>
      <c r="EG565" t="s">
        <v>22</v>
      </c>
      <c r="EH565">
        <v>0</v>
      </c>
      <c r="EI565" t="s">
        <v>3</v>
      </c>
      <c r="EJ565">
        <v>1</v>
      </c>
      <c r="EK565">
        <v>89</v>
      </c>
      <c r="EL565" t="s">
        <v>218</v>
      </c>
      <c r="EM565" t="s">
        <v>219</v>
      </c>
      <c r="EO565" t="s">
        <v>985</v>
      </c>
      <c r="EQ565">
        <v>131072</v>
      </c>
      <c r="ER565">
        <v>6053.04</v>
      </c>
      <c r="ES565">
        <v>5595.58</v>
      </c>
      <c r="ET565">
        <v>128.18</v>
      </c>
      <c r="EU565">
        <v>10.95</v>
      </c>
      <c r="EV565">
        <v>329.28</v>
      </c>
      <c r="EW565">
        <v>28</v>
      </c>
      <c r="EX565">
        <v>0</v>
      </c>
      <c r="EY565">
        <v>0</v>
      </c>
      <c r="FQ565">
        <v>0</v>
      </c>
      <c r="FR565">
        <f t="shared" ref="FR565:FR572" si="652">ROUND(IF(AND(BH565=3,BI565=3),P565,0),2)</f>
        <v>0</v>
      </c>
      <c r="FS565">
        <v>0</v>
      </c>
      <c r="FX565">
        <v>104</v>
      </c>
      <c r="FY565">
        <v>70</v>
      </c>
      <c r="GA565" t="s">
        <v>3</v>
      </c>
      <c r="GD565">
        <v>0</v>
      </c>
      <c r="GF565">
        <v>-1940817776</v>
      </c>
      <c r="GG565">
        <v>2</v>
      </c>
      <c r="GH565">
        <v>1</v>
      </c>
      <c r="GI565">
        <v>2</v>
      </c>
      <c r="GJ565">
        <v>0</v>
      </c>
      <c r="GK565">
        <f>ROUND(R565*(R12)/100,2)</f>
        <v>16.38</v>
      </c>
      <c r="GL565">
        <f t="shared" ref="GL565:GL572" si="653">ROUND(IF(AND(BH565=3,BI565=3,FS565&lt;&gt;0),P565,0),2)</f>
        <v>0</v>
      </c>
      <c r="GM565">
        <f t="shared" ref="GM565:GM572" si="654">ROUND(O565+X565+Y565+GK565,2)+GX565</f>
        <v>13572.94</v>
      </c>
      <c r="GN565">
        <f t="shared" ref="GN565:GN572" si="655">IF(OR(BI565=0,BI565=1),ROUND(O565+X565+Y565+GK565,2),0)</f>
        <v>13572.94</v>
      </c>
      <c r="GO565">
        <f t="shared" ref="GO565:GO572" si="656">IF(BI565=2,ROUND(O565+X565+Y565+GK565,2),0)</f>
        <v>0</v>
      </c>
      <c r="GP565">
        <f t="shared" ref="GP565:GP572" si="657">IF(BI565=4,ROUND(O565+X565+Y565+GK565,2)+GX565,0)</f>
        <v>0</v>
      </c>
      <c r="GR565">
        <v>0</v>
      </c>
      <c r="GS565">
        <v>0</v>
      </c>
      <c r="GT565">
        <v>0</v>
      </c>
      <c r="GU565" t="s">
        <v>3</v>
      </c>
      <c r="GV565">
        <f t="shared" ref="GV565:GV572" si="658">ROUND(GT565,6)</f>
        <v>0</v>
      </c>
      <c r="GW565">
        <v>1</v>
      </c>
      <c r="GX565">
        <f t="shared" ref="GX565:GX572" si="659">ROUND(GV565*GW565*I565,2)</f>
        <v>0</v>
      </c>
      <c r="HA565">
        <v>0</v>
      </c>
      <c r="HB565">
        <v>0</v>
      </c>
      <c r="IK565">
        <v>0</v>
      </c>
    </row>
    <row r="566" spans="1:245" x14ac:dyDescent="0.2">
      <c r="A566">
        <v>17</v>
      </c>
      <c r="B566">
        <v>1</v>
      </c>
      <c r="E566" t="s">
        <v>986</v>
      </c>
      <c r="F566" t="s">
        <v>987</v>
      </c>
      <c r="G566" t="s">
        <v>988</v>
      </c>
      <c r="H566" t="s">
        <v>28</v>
      </c>
      <c r="I566">
        <v>224</v>
      </c>
      <c r="J566">
        <v>0</v>
      </c>
      <c r="O566">
        <f t="shared" si="629"/>
        <v>99078.21</v>
      </c>
      <c r="P566">
        <f t="shared" si="630"/>
        <v>29.1</v>
      </c>
      <c r="Q566">
        <f t="shared" si="631"/>
        <v>3936.58</v>
      </c>
      <c r="R566">
        <f t="shared" si="632"/>
        <v>56</v>
      </c>
      <c r="S566">
        <f t="shared" si="633"/>
        <v>95112.53</v>
      </c>
      <c r="T566">
        <f t="shared" si="634"/>
        <v>0</v>
      </c>
      <c r="U566">
        <f t="shared" si="635"/>
        <v>461.44</v>
      </c>
      <c r="V566">
        <f t="shared" si="636"/>
        <v>0</v>
      </c>
      <c r="W566">
        <f t="shared" si="637"/>
        <v>0</v>
      </c>
      <c r="X566">
        <f t="shared" si="638"/>
        <v>73236.649999999994</v>
      </c>
      <c r="Y566">
        <f t="shared" si="638"/>
        <v>41849.51</v>
      </c>
      <c r="AA566">
        <v>42145827</v>
      </c>
      <c r="AB566">
        <f t="shared" si="639"/>
        <v>27.27</v>
      </c>
      <c r="AC566">
        <f t="shared" ref="AC566:AF567" si="660">ROUND((ES566),6)</f>
        <v>0.03</v>
      </c>
      <c r="AD566">
        <f t="shared" si="660"/>
        <v>4.3499999999999996</v>
      </c>
      <c r="AE566">
        <f t="shared" si="660"/>
        <v>0.25</v>
      </c>
      <c r="AF566">
        <f t="shared" si="660"/>
        <v>22.89</v>
      </c>
      <c r="AG566">
        <f t="shared" si="640"/>
        <v>0</v>
      </c>
      <c r="AH566">
        <f>(EW566)</f>
        <v>2.06</v>
      </c>
      <c r="AI566">
        <f>(EX566)</f>
        <v>0</v>
      </c>
      <c r="AJ566">
        <f t="shared" si="641"/>
        <v>0</v>
      </c>
      <c r="AK566">
        <v>27.27</v>
      </c>
      <c r="AL566">
        <v>0.03</v>
      </c>
      <c r="AM566">
        <v>4.3499999999999996</v>
      </c>
      <c r="AN566">
        <v>0.25</v>
      </c>
      <c r="AO566">
        <v>22.89</v>
      </c>
      <c r="AP566">
        <v>0</v>
      </c>
      <c r="AQ566">
        <v>2.06</v>
      </c>
      <c r="AR566">
        <v>0</v>
      </c>
      <c r="AS566">
        <v>0</v>
      </c>
      <c r="AT566">
        <v>77</v>
      </c>
      <c r="AU566">
        <v>44</v>
      </c>
      <c r="AV566">
        <v>1</v>
      </c>
      <c r="AW566">
        <v>1</v>
      </c>
      <c r="AZ566">
        <v>1</v>
      </c>
      <c r="BA566">
        <v>18.55</v>
      </c>
      <c r="BB566">
        <v>4.04</v>
      </c>
      <c r="BC566">
        <v>4.33</v>
      </c>
      <c r="BD566" t="s">
        <v>3</v>
      </c>
      <c r="BE566" t="s">
        <v>3</v>
      </c>
      <c r="BF566" t="s">
        <v>3</v>
      </c>
      <c r="BG566" t="s">
        <v>3</v>
      </c>
      <c r="BH566">
        <v>0</v>
      </c>
      <c r="BI566">
        <v>1</v>
      </c>
      <c r="BJ566" t="s">
        <v>989</v>
      </c>
      <c r="BM566">
        <v>417</v>
      </c>
      <c r="BN566">
        <v>7156650</v>
      </c>
      <c r="BO566" t="s">
        <v>987</v>
      </c>
      <c r="BP566">
        <v>1</v>
      </c>
      <c r="BQ566">
        <v>60</v>
      </c>
      <c r="BR566">
        <v>0</v>
      </c>
      <c r="BS566">
        <v>1</v>
      </c>
      <c r="BT566">
        <v>1</v>
      </c>
      <c r="BU566">
        <v>1</v>
      </c>
      <c r="BV566">
        <v>1</v>
      </c>
      <c r="BW566">
        <v>1</v>
      </c>
      <c r="BX566">
        <v>1</v>
      </c>
      <c r="BY566" t="s">
        <v>3</v>
      </c>
      <c r="BZ566">
        <v>77</v>
      </c>
      <c r="CA566">
        <v>44</v>
      </c>
      <c r="CF566">
        <v>0</v>
      </c>
      <c r="CG566">
        <v>0</v>
      </c>
      <c r="CM566">
        <v>0</v>
      </c>
      <c r="CN566" t="s">
        <v>3</v>
      </c>
      <c r="CO566">
        <v>0</v>
      </c>
      <c r="CP566">
        <f t="shared" si="642"/>
        <v>99078.209999999992</v>
      </c>
      <c r="CQ566">
        <f t="shared" si="643"/>
        <v>0.12989999999999999</v>
      </c>
      <c r="CR566">
        <f t="shared" si="644"/>
        <v>17.573999999999998</v>
      </c>
      <c r="CS566">
        <f t="shared" si="645"/>
        <v>0.25</v>
      </c>
      <c r="CT566">
        <f t="shared" si="646"/>
        <v>424.60950000000003</v>
      </c>
      <c r="CU566">
        <f t="shared" si="647"/>
        <v>0</v>
      </c>
      <c r="CV566">
        <f t="shared" si="648"/>
        <v>2.06</v>
      </c>
      <c r="CW566">
        <f t="shared" si="649"/>
        <v>0</v>
      </c>
      <c r="CX566">
        <f t="shared" si="649"/>
        <v>0</v>
      </c>
      <c r="CY566">
        <f t="shared" si="650"/>
        <v>73236.648100000006</v>
      </c>
      <c r="CZ566">
        <f t="shared" si="651"/>
        <v>41849.513200000001</v>
      </c>
      <c r="DC566" t="s">
        <v>3</v>
      </c>
      <c r="DD566" t="s">
        <v>3</v>
      </c>
      <c r="DE566" t="s">
        <v>3</v>
      </c>
      <c r="DF566" t="s">
        <v>3</v>
      </c>
      <c r="DG566" t="s">
        <v>3</v>
      </c>
      <c r="DH566" t="s">
        <v>3</v>
      </c>
      <c r="DI566" t="s">
        <v>3</v>
      </c>
      <c r="DJ566" t="s">
        <v>3</v>
      </c>
      <c r="DK566" t="s">
        <v>3</v>
      </c>
      <c r="DL566" t="s">
        <v>3</v>
      </c>
      <c r="DM566" t="s">
        <v>3</v>
      </c>
      <c r="DN566">
        <v>91</v>
      </c>
      <c r="DO566">
        <v>70</v>
      </c>
      <c r="DP566">
        <v>1.0469999999999999</v>
      </c>
      <c r="DQ566">
        <v>1.002</v>
      </c>
      <c r="DU566">
        <v>1005</v>
      </c>
      <c r="DV566" t="s">
        <v>28</v>
      </c>
      <c r="DW566" t="s">
        <v>28</v>
      </c>
      <c r="DX566">
        <v>1</v>
      </c>
      <c r="EE566">
        <v>21987769</v>
      </c>
      <c r="EF566">
        <v>60</v>
      </c>
      <c r="EG566" t="s">
        <v>184</v>
      </c>
      <c r="EH566">
        <v>0</v>
      </c>
      <c r="EI566" t="s">
        <v>3</v>
      </c>
      <c r="EJ566">
        <v>1</v>
      </c>
      <c r="EK566">
        <v>417</v>
      </c>
      <c r="EL566" t="s">
        <v>990</v>
      </c>
      <c r="EM566" t="s">
        <v>991</v>
      </c>
      <c r="EO566" t="s">
        <v>3</v>
      </c>
      <c r="EQ566">
        <v>131072</v>
      </c>
      <c r="ER566">
        <v>27.27</v>
      </c>
      <c r="ES566">
        <v>0.03</v>
      </c>
      <c r="ET566">
        <v>4.3499999999999996</v>
      </c>
      <c r="EU566">
        <v>0.25</v>
      </c>
      <c r="EV566">
        <v>22.89</v>
      </c>
      <c r="EW566">
        <v>2.06</v>
      </c>
      <c r="EX566">
        <v>0</v>
      </c>
      <c r="EY566">
        <v>0</v>
      </c>
      <c r="FQ566">
        <v>0</v>
      </c>
      <c r="FR566">
        <f t="shared" si="652"/>
        <v>0</v>
      </c>
      <c r="FS566">
        <v>0</v>
      </c>
      <c r="FX566">
        <v>91</v>
      </c>
      <c r="FY566">
        <v>70</v>
      </c>
      <c r="GA566" t="s">
        <v>3</v>
      </c>
      <c r="GD566">
        <v>0</v>
      </c>
      <c r="GF566">
        <v>1702458343</v>
      </c>
      <c r="GG566">
        <v>2</v>
      </c>
      <c r="GH566">
        <v>1</v>
      </c>
      <c r="GI566">
        <v>2</v>
      </c>
      <c r="GJ566">
        <v>0</v>
      </c>
      <c r="GK566">
        <f>ROUND(R566*(R12)/100,2)</f>
        <v>93.52</v>
      </c>
      <c r="GL566">
        <f t="shared" si="653"/>
        <v>0</v>
      </c>
      <c r="GM566">
        <f t="shared" si="654"/>
        <v>214257.89</v>
      </c>
      <c r="GN566">
        <f t="shared" si="655"/>
        <v>214257.89</v>
      </c>
      <c r="GO566">
        <f t="shared" si="656"/>
        <v>0</v>
      </c>
      <c r="GP566">
        <f t="shared" si="657"/>
        <v>0</v>
      </c>
      <c r="GR566">
        <v>0</v>
      </c>
      <c r="GS566">
        <v>0</v>
      </c>
      <c r="GT566">
        <v>0</v>
      </c>
      <c r="GU566" t="s">
        <v>3</v>
      </c>
      <c r="GV566">
        <f t="shared" si="658"/>
        <v>0</v>
      </c>
      <c r="GW566">
        <v>1</v>
      </c>
      <c r="GX566">
        <f t="shared" si="659"/>
        <v>0</v>
      </c>
      <c r="HA566">
        <v>0</v>
      </c>
      <c r="HB566">
        <v>0</v>
      </c>
      <c r="IK566">
        <v>0</v>
      </c>
    </row>
    <row r="567" spans="1:245" x14ac:dyDescent="0.2">
      <c r="A567">
        <v>18</v>
      </c>
      <c r="B567">
        <v>1</v>
      </c>
      <c r="E567" t="s">
        <v>992</v>
      </c>
      <c r="F567" t="s">
        <v>993</v>
      </c>
      <c r="G567" t="s">
        <v>994</v>
      </c>
      <c r="H567" t="s">
        <v>111</v>
      </c>
      <c r="I567">
        <f>I566*J567</f>
        <v>5382.72</v>
      </c>
      <c r="J567">
        <v>24.03</v>
      </c>
      <c r="O567">
        <f t="shared" si="629"/>
        <v>507882.23999999999</v>
      </c>
      <c r="P567">
        <f t="shared" si="630"/>
        <v>507882.23999999999</v>
      </c>
      <c r="Q567">
        <f t="shared" si="631"/>
        <v>0</v>
      </c>
      <c r="R567">
        <f t="shared" si="632"/>
        <v>0</v>
      </c>
      <c r="S567">
        <f t="shared" si="633"/>
        <v>0</v>
      </c>
      <c r="T567">
        <f t="shared" si="634"/>
        <v>0</v>
      </c>
      <c r="U567">
        <f t="shared" si="635"/>
        <v>0</v>
      </c>
      <c r="V567">
        <f t="shared" si="636"/>
        <v>0</v>
      </c>
      <c r="W567">
        <f t="shared" si="637"/>
        <v>0</v>
      </c>
      <c r="X567">
        <f t="shared" si="638"/>
        <v>0</v>
      </c>
      <c r="Y567">
        <f t="shared" si="638"/>
        <v>0</v>
      </c>
      <c r="AA567">
        <v>42145827</v>
      </c>
      <c r="AB567">
        <f t="shared" si="639"/>
        <v>18.18</v>
      </c>
      <c r="AC567">
        <f t="shared" si="660"/>
        <v>18.18</v>
      </c>
      <c r="AD567">
        <f t="shared" si="660"/>
        <v>0</v>
      </c>
      <c r="AE567">
        <f t="shared" si="660"/>
        <v>0</v>
      </c>
      <c r="AF567">
        <f t="shared" si="660"/>
        <v>0</v>
      </c>
      <c r="AG567">
        <f t="shared" si="640"/>
        <v>0</v>
      </c>
      <c r="AH567">
        <f>(EW567)</f>
        <v>0</v>
      </c>
      <c r="AI567">
        <f>(EX567)</f>
        <v>0</v>
      </c>
      <c r="AJ567">
        <f t="shared" si="641"/>
        <v>0</v>
      </c>
      <c r="AK567">
        <v>18.18</v>
      </c>
      <c r="AL567">
        <v>18.18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1</v>
      </c>
      <c r="AW567">
        <v>1</v>
      </c>
      <c r="AZ567">
        <v>1</v>
      </c>
      <c r="BA567">
        <v>1</v>
      </c>
      <c r="BB567">
        <v>1</v>
      </c>
      <c r="BC567">
        <v>5.19</v>
      </c>
      <c r="BD567" t="s">
        <v>3</v>
      </c>
      <c r="BE567" t="s">
        <v>3</v>
      </c>
      <c r="BF567" t="s">
        <v>3</v>
      </c>
      <c r="BG567" t="s">
        <v>3</v>
      </c>
      <c r="BH567">
        <v>3</v>
      </c>
      <c r="BI567">
        <v>1</v>
      </c>
      <c r="BJ567" t="s">
        <v>995</v>
      </c>
      <c r="BM567">
        <v>417</v>
      </c>
      <c r="BN567">
        <v>7156650</v>
      </c>
      <c r="BO567" t="s">
        <v>993</v>
      </c>
      <c r="BP567">
        <v>1</v>
      </c>
      <c r="BQ567">
        <v>60</v>
      </c>
      <c r="BR567">
        <v>0</v>
      </c>
      <c r="BS567">
        <v>1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3</v>
      </c>
      <c r="BZ567">
        <v>0</v>
      </c>
      <c r="CA567">
        <v>0</v>
      </c>
      <c r="CF567">
        <v>0</v>
      </c>
      <c r="CG567">
        <v>0</v>
      </c>
      <c r="CM567">
        <v>0</v>
      </c>
      <c r="CN567" t="s">
        <v>3</v>
      </c>
      <c r="CO567">
        <v>0</v>
      </c>
      <c r="CP567">
        <f t="shared" si="642"/>
        <v>507882.23999999999</v>
      </c>
      <c r="CQ567">
        <f t="shared" si="643"/>
        <v>94.354200000000006</v>
      </c>
      <c r="CR567">
        <f t="shared" si="644"/>
        <v>0</v>
      </c>
      <c r="CS567">
        <f t="shared" si="645"/>
        <v>0</v>
      </c>
      <c r="CT567">
        <f t="shared" si="646"/>
        <v>0</v>
      </c>
      <c r="CU567">
        <f t="shared" si="647"/>
        <v>0</v>
      </c>
      <c r="CV567">
        <f t="shared" si="648"/>
        <v>0</v>
      </c>
      <c r="CW567">
        <f t="shared" si="649"/>
        <v>0</v>
      </c>
      <c r="CX567">
        <f t="shared" si="649"/>
        <v>0</v>
      </c>
      <c r="CY567">
        <f t="shared" si="650"/>
        <v>0</v>
      </c>
      <c r="CZ567">
        <f t="shared" si="651"/>
        <v>0</v>
      </c>
      <c r="DC567" t="s">
        <v>3</v>
      </c>
      <c r="DD567" t="s">
        <v>3</v>
      </c>
      <c r="DE567" t="s">
        <v>3</v>
      </c>
      <c r="DF567" t="s">
        <v>3</v>
      </c>
      <c r="DG567" t="s">
        <v>3</v>
      </c>
      <c r="DH567" t="s">
        <v>3</v>
      </c>
      <c r="DI567" t="s">
        <v>3</v>
      </c>
      <c r="DJ567" t="s">
        <v>3</v>
      </c>
      <c r="DK567" t="s">
        <v>3</v>
      </c>
      <c r="DL567" t="s">
        <v>3</v>
      </c>
      <c r="DM567" t="s">
        <v>3</v>
      </c>
      <c r="DN567">
        <v>91</v>
      </c>
      <c r="DO567">
        <v>70</v>
      </c>
      <c r="DP567">
        <v>1.0469999999999999</v>
      </c>
      <c r="DQ567">
        <v>1.002</v>
      </c>
      <c r="DU567">
        <v>1009</v>
      </c>
      <c r="DV567" t="s">
        <v>111</v>
      </c>
      <c r="DW567" t="s">
        <v>111</v>
      </c>
      <c r="DX567">
        <v>1</v>
      </c>
      <c r="EE567">
        <v>21987769</v>
      </c>
      <c r="EF567">
        <v>60</v>
      </c>
      <c r="EG567" t="s">
        <v>184</v>
      </c>
      <c r="EH567">
        <v>0</v>
      </c>
      <c r="EI567" t="s">
        <v>3</v>
      </c>
      <c r="EJ567">
        <v>1</v>
      </c>
      <c r="EK567">
        <v>417</v>
      </c>
      <c r="EL567" t="s">
        <v>990</v>
      </c>
      <c r="EM567" t="s">
        <v>991</v>
      </c>
      <c r="EO567" t="s">
        <v>3</v>
      </c>
      <c r="EQ567">
        <v>0</v>
      </c>
      <c r="ER567">
        <v>18.18</v>
      </c>
      <c r="ES567">
        <v>18.18</v>
      </c>
      <c r="ET567">
        <v>0</v>
      </c>
      <c r="EU567">
        <v>0</v>
      </c>
      <c r="EV567">
        <v>0</v>
      </c>
      <c r="EW567">
        <v>0</v>
      </c>
      <c r="EX567">
        <v>0</v>
      </c>
      <c r="FQ567">
        <v>0</v>
      </c>
      <c r="FR567">
        <f t="shared" si="652"/>
        <v>0</v>
      </c>
      <c r="FS567">
        <v>0</v>
      </c>
      <c r="FX567">
        <v>91</v>
      </c>
      <c r="FY567">
        <v>70</v>
      </c>
      <c r="GA567" t="s">
        <v>3</v>
      </c>
      <c r="GD567">
        <v>0</v>
      </c>
      <c r="GF567">
        <v>-1492957481</v>
      </c>
      <c r="GG567">
        <v>2</v>
      </c>
      <c r="GH567">
        <v>1</v>
      </c>
      <c r="GI567">
        <v>2</v>
      </c>
      <c r="GJ567">
        <v>0</v>
      </c>
      <c r="GK567">
        <f>ROUND(R567*(R12)/100,2)</f>
        <v>0</v>
      </c>
      <c r="GL567">
        <f t="shared" si="653"/>
        <v>0</v>
      </c>
      <c r="GM567">
        <f t="shared" si="654"/>
        <v>507882.23999999999</v>
      </c>
      <c r="GN567">
        <f t="shared" si="655"/>
        <v>507882.23999999999</v>
      </c>
      <c r="GO567">
        <f t="shared" si="656"/>
        <v>0</v>
      </c>
      <c r="GP567">
        <f t="shared" si="657"/>
        <v>0</v>
      </c>
      <c r="GR567">
        <v>0</v>
      </c>
      <c r="GS567">
        <v>0</v>
      </c>
      <c r="GT567">
        <v>0</v>
      </c>
      <c r="GU567" t="s">
        <v>3</v>
      </c>
      <c r="GV567">
        <f t="shared" si="658"/>
        <v>0</v>
      </c>
      <c r="GW567">
        <v>1</v>
      </c>
      <c r="GX567">
        <f t="shared" si="659"/>
        <v>0</v>
      </c>
      <c r="HA567">
        <v>0</v>
      </c>
      <c r="HB567">
        <v>0</v>
      </c>
      <c r="IK567">
        <v>0</v>
      </c>
    </row>
    <row r="568" spans="1:245" x14ac:dyDescent="0.2">
      <c r="A568">
        <v>17</v>
      </c>
      <c r="B568">
        <v>1</v>
      </c>
      <c r="E568" t="s">
        <v>996</v>
      </c>
      <c r="F568" t="s">
        <v>941</v>
      </c>
      <c r="G568" t="s">
        <v>942</v>
      </c>
      <c r="H568" t="s">
        <v>943</v>
      </c>
      <c r="I568">
        <v>2.2400000000000002</v>
      </c>
      <c r="J568">
        <v>0</v>
      </c>
      <c r="O568">
        <f t="shared" si="629"/>
        <v>6378.63</v>
      </c>
      <c r="P568">
        <f t="shared" si="630"/>
        <v>3863.12</v>
      </c>
      <c r="Q568">
        <f t="shared" si="631"/>
        <v>70.84</v>
      </c>
      <c r="R568">
        <f t="shared" si="632"/>
        <v>1.96</v>
      </c>
      <c r="S568">
        <f t="shared" si="633"/>
        <v>2444.67</v>
      </c>
      <c r="T568">
        <f t="shared" si="634"/>
        <v>0</v>
      </c>
      <c r="U568">
        <f t="shared" si="635"/>
        <v>11.488960000000001</v>
      </c>
      <c r="V568">
        <f t="shared" si="636"/>
        <v>0</v>
      </c>
      <c r="W568">
        <f t="shared" si="637"/>
        <v>0</v>
      </c>
      <c r="X568">
        <f t="shared" si="638"/>
        <v>2200.1999999999998</v>
      </c>
      <c r="Y568">
        <f t="shared" si="638"/>
        <v>1075.6500000000001</v>
      </c>
      <c r="AA568">
        <v>42145827</v>
      </c>
      <c r="AB568">
        <f t="shared" si="639"/>
        <v>1268.579</v>
      </c>
      <c r="AC568">
        <f>ROUND((ES568),6)</f>
        <v>1206.02</v>
      </c>
      <c r="AD568">
        <f>ROUND(((ET568*1.25)),6)</f>
        <v>3.7250000000000001</v>
      </c>
      <c r="AE568">
        <f>ROUND(((EU568*1.25)),6)</f>
        <v>0.875</v>
      </c>
      <c r="AF568">
        <f>ROUND(((EV568*1.15)),6)</f>
        <v>58.834000000000003</v>
      </c>
      <c r="AG568">
        <f t="shared" si="640"/>
        <v>0</v>
      </c>
      <c r="AH568">
        <f>((EW568*1.15))</f>
        <v>5.1289999999999996</v>
      </c>
      <c r="AI568">
        <f>((EX568*1.25))</f>
        <v>0</v>
      </c>
      <c r="AJ568">
        <f t="shared" si="641"/>
        <v>0</v>
      </c>
      <c r="AK568">
        <v>1260.1600000000001</v>
      </c>
      <c r="AL568">
        <v>1206.02</v>
      </c>
      <c r="AM568">
        <v>2.98</v>
      </c>
      <c r="AN568">
        <v>0.7</v>
      </c>
      <c r="AO568">
        <v>51.16</v>
      </c>
      <c r="AP568">
        <v>0</v>
      </c>
      <c r="AQ568">
        <v>4.46</v>
      </c>
      <c r="AR568">
        <v>0</v>
      </c>
      <c r="AS568">
        <v>0</v>
      </c>
      <c r="AT568">
        <v>90</v>
      </c>
      <c r="AU568">
        <v>44</v>
      </c>
      <c r="AV568">
        <v>1</v>
      </c>
      <c r="AW568">
        <v>1</v>
      </c>
      <c r="AZ568">
        <v>1</v>
      </c>
      <c r="BA568">
        <v>18.55</v>
      </c>
      <c r="BB568">
        <v>8.49</v>
      </c>
      <c r="BC568">
        <v>1.43</v>
      </c>
      <c r="BD568" t="s">
        <v>3</v>
      </c>
      <c r="BE568" t="s">
        <v>3</v>
      </c>
      <c r="BF568" t="s">
        <v>3</v>
      </c>
      <c r="BG568" t="s">
        <v>3</v>
      </c>
      <c r="BH568">
        <v>0</v>
      </c>
      <c r="BI568">
        <v>1</v>
      </c>
      <c r="BJ568" t="s">
        <v>944</v>
      </c>
      <c r="BM568">
        <v>96</v>
      </c>
      <c r="BN568">
        <v>7156650</v>
      </c>
      <c r="BO568" t="s">
        <v>941</v>
      </c>
      <c r="BP568">
        <v>1</v>
      </c>
      <c r="BQ568">
        <v>30</v>
      </c>
      <c r="BR568">
        <v>0</v>
      </c>
      <c r="BS568">
        <v>1</v>
      </c>
      <c r="BT568">
        <v>1</v>
      </c>
      <c r="BU568">
        <v>1</v>
      </c>
      <c r="BV568">
        <v>1</v>
      </c>
      <c r="BW568">
        <v>1</v>
      </c>
      <c r="BX568">
        <v>1</v>
      </c>
      <c r="BY568" t="s">
        <v>3</v>
      </c>
      <c r="BZ568">
        <v>90</v>
      </c>
      <c r="CA568">
        <v>44</v>
      </c>
      <c r="CF568">
        <v>0</v>
      </c>
      <c r="CG568">
        <v>0</v>
      </c>
      <c r="CM568">
        <v>0</v>
      </c>
      <c r="CN568" t="s">
        <v>3</v>
      </c>
      <c r="CO568">
        <v>0</v>
      </c>
      <c r="CP568">
        <f t="shared" si="642"/>
        <v>6378.63</v>
      </c>
      <c r="CQ568">
        <f t="shared" si="643"/>
        <v>1724.6085999999998</v>
      </c>
      <c r="CR568">
        <f t="shared" si="644"/>
        <v>31.625250000000001</v>
      </c>
      <c r="CS568">
        <f t="shared" si="645"/>
        <v>0.875</v>
      </c>
      <c r="CT568">
        <f t="shared" si="646"/>
        <v>1091.3707000000002</v>
      </c>
      <c r="CU568">
        <f t="shared" si="647"/>
        <v>0</v>
      </c>
      <c r="CV568">
        <f t="shared" si="648"/>
        <v>5.1289999999999996</v>
      </c>
      <c r="CW568">
        <f t="shared" si="649"/>
        <v>0</v>
      </c>
      <c r="CX568">
        <f t="shared" si="649"/>
        <v>0</v>
      </c>
      <c r="CY568">
        <f t="shared" si="650"/>
        <v>2200.203</v>
      </c>
      <c r="CZ568">
        <f t="shared" si="651"/>
        <v>1075.6548</v>
      </c>
      <c r="DC568" t="s">
        <v>3</v>
      </c>
      <c r="DD568" t="s">
        <v>3</v>
      </c>
      <c r="DE568" t="s">
        <v>11</v>
      </c>
      <c r="DF568" t="s">
        <v>11</v>
      </c>
      <c r="DG568" t="s">
        <v>12</v>
      </c>
      <c r="DH568" t="s">
        <v>3</v>
      </c>
      <c r="DI568" t="s">
        <v>12</v>
      </c>
      <c r="DJ568" t="s">
        <v>11</v>
      </c>
      <c r="DK568" t="s">
        <v>3</v>
      </c>
      <c r="DL568" t="s">
        <v>3</v>
      </c>
      <c r="DM568" t="s">
        <v>3</v>
      </c>
      <c r="DN568">
        <v>104</v>
      </c>
      <c r="DO568">
        <v>79</v>
      </c>
      <c r="DP568">
        <v>1.087</v>
      </c>
      <c r="DQ568">
        <v>1.0009999999999999</v>
      </c>
      <c r="DU568">
        <v>1013</v>
      </c>
      <c r="DV568" t="s">
        <v>943</v>
      </c>
      <c r="DW568" t="s">
        <v>943</v>
      </c>
      <c r="DX568">
        <v>1</v>
      </c>
      <c r="EE568">
        <v>21987448</v>
      </c>
      <c r="EF568">
        <v>30</v>
      </c>
      <c r="EG568" t="s">
        <v>22</v>
      </c>
      <c r="EH568">
        <v>0</v>
      </c>
      <c r="EI568" t="s">
        <v>3</v>
      </c>
      <c r="EJ568">
        <v>1</v>
      </c>
      <c r="EK568">
        <v>96</v>
      </c>
      <c r="EL568" t="s">
        <v>483</v>
      </c>
      <c r="EM568" t="s">
        <v>484</v>
      </c>
      <c r="EO568" t="s">
        <v>3</v>
      </c>
      <c r="EQ568">
        <v>131072</v>
      </c>
      <c r="ER568">
        <v>1260.1600000000001</v>
      </c>
      <c r="ES568">
        <v>1206.02</v>
      </c>
      <c r="ET568">
        <v>2.98</v>
      </c>
      <c r="EU568">
        <v>0.7</v>
      </c>
      <c r="EV568">
        <v>51.16</v>
      </c>
      <c r="EW568">
        <v>4.46</v>
      </c>
      <c r="EX568">
        <v>0</v>
      </c>
      <c r="EY568">
        <v>0</v>
      </c>
      <c r="FQ568">
        <v>0</v>
      </c>
      <c r="FR568">
        <f t="shared" si="652"/>
        <v>0</v>
      </c>
      <c r="FS568">
        <v>0</v>
      </c>
      <c r="FX568">
        <v>104</v>
      </c>
      <c r="FY568">
        <v>79</v>
      </c>
      <c r="GA568" t="s">
        <v>3</v>
      </c>
      <c r="GD568">
        <v>0</v>
      </c>
      <c r="GF568">
        <v>-1969750780</v>
      </c>
      <c r="GG568">
        <v>2</v>
      </c>
      <c r="GH568">
        <v>1</v>
      </c>
      <c r="GI568">
        <v>2</v>
      </c>
      <c r="GJ568">
        <v>0</v>
      </c>
      <c r="GK568">
        <f>ROUND(R568*(R12)/100,2)</f>
        <v>3.27</v>
      </c>
      <c r="GL568">
        <f t="shared" si="653"/>
        <v>0</v>
      </c>
      <c r="GM568">
        <f t="shared" si="654"/>
        <v>9657.75</v>
      </c>
      <c r="GN568">
        <f t="shared" si="655"/>
        <v>9657.75</v>
      </c>
      <c r="GO568">
        <f t="shared" si="656"/>
        <v>0</v>
      </c>
      <c r="GP568">
        <f t="shared" si="657"/>
        <v>0</v>
      </c>
      <c r="GR568">
        <v>0</v>
      </c>
      <c r="GS568">
        <v>0</v>
      </c>
      <c r="GT568">
        <v>0</v>
      </c>
      <c r="GU568" t="s">
        <v>3</v>
      </c>
      <c r="GV568">
        <f t="shared" si="658"/>
        <v>0</v>
      </c>
      <c r="GW568">
        <v>1</v>
      </c>
      <c r="GX568">
        <f t="shared" si="659"/>
        <v>0</v>
      </c>
      <c r="HA568">
        <v>0</v>
      </c>
      <c r="HB568">
        <v>0</v>
      </c>
      <c r="IK568">
        <v>0</v>
      </c>
    </row>
    <row r="569" spans="1:245" x14ac:dyDescent="0.2">
      <c r="A569">
        <v>17</v>
      </c>
      <c r="B569">
        <v>1</v>
      </c>
      <c r="E569" t="s">
        <v>997</v>
      </c>
      <c r="F569" t="s">
        <v>946</v>
      </c>
      <c r="G569" t="s">
        <v>947</v>
      </c>
      <c r="H569" t="s">
        <v>318</v>
      </c>
      <c r="I569">
        <v>2.2400000000000002</v>
      </c>
      <c r="J569">
        <v>0</v>
      </c>
      <c r="O569">
        <f t="shared" si="629"/>
        <v>47909.38</v>
      </c>
      <c r="P569">
        <f t="shared" si="630"/>
        <v>29831.16</v>
      </c>
      <c r="Q569">
        <f t="shared" si="631"/>
        <v>2343.64</v>
      </c>
      <c r="R569">
        <f t="shared" si="632"/>
        <v>30.66</v>
      </c>
      <c r="S569">
        <f t="shared" si="633"/>
        <v>15734.58</v>
      </c>
      <c r="T569">
        <f t="shared" si="634"/>
        <v>0</v>
      </c>
      <c r="U569">
        <f t="shared" si="635"/>
        <v>72.128</v>
      </c>
      <c r="V569">
        <f t="shared" si="636"/>
        <v>0</v>
      </c>
      <c r="W569">
        <f t="shared" si="637"/>
        <v>0</v>
      </c>
      <c r="X569">
        <f t="shared" si="638"/>
        <v>14161.12</v>
      </c>
      <c r="Y569">
        <f t="shared" si="638"/>
        <v>6923.22</v>
      </c>
      <c r="AA569">
        <v>42145827</v>
      </c>
      <c r="AB569">
        <f t="shared" si="639"/>
        <v>6134.4769999999999</v>
      </c>
      <c r="AC569">
        <f>ROUND((ES569),6)</f>
        <v>5595.58</v>
      </c>
      <c r="AD569">
        <f>ROUND(((ET569*1.25)),6)</f>
        <v>160.22499999999999</v>
      </c>
      <c r="AE569">
        <f>ROUND(((EU569*1.25)),6)</f>
        <v>13.6875</v>
      </c>
      <c r="AF569">
        <f>ROUND(((EV569*1.15)),6)</f>
        <v>378.67200000000003</v>
      </c>
      <c r="AG569">
        <f t="shared" si="640"/>
        <v>0</v>
      </c>
      <c r="AH569">
        <f>((EW569*1.15))</f>
        <v>32.199999999999996</v>
      </c>
      <c r="AI569">
        <f>((EX569*1.25))</f>
        <v>0</v>
      </c>
      <c r="AJ569">
        <f t="shared" si="641"/>
        <v>0</v>
      </c>
      <c r="AK569">
        <v>6053.04</v>
      </c>
      <c r="AL569">
        <v>5595.58</v>
      </c>
      <c r="AM569">
        <v>128.18</v>
      </c>
      <c r="AN569">
        <v>10.95</v>
      </c>
      <c r="AO569">
        <v>329.28</v>
      </c>
      <c r="AP569">
        <v>0</v>
      </c>
      <c r="AQ569">
        <v>28</v>
      </c>
      <c r="AR569">
        <v>0</v>
      </c>
      <c r="AS569">
        <v>0</v>
      </c>
      <c r="AT569">
        <v>90</v>
      </c>
      <c r="AU569">
        <v>44</v>
      </c>
      <c r="AV569">
        <v>1</v>
      </c>
      <c r="AW569">
        <v>1</v>
      </c>
      <c r="AZ569">
        <v>1</v>
      </c>
      <c r="BA569">
        <v>18.55</v>
      </c>
      <c r="BB569">
        <v>6.53</v>
      </c>
      <c r="BC569">
        <v>2.38</v>
      </c>
      <c r="BD569" t="s">
        <v>3</v>
      </c>
      <c r="BE569" t="s">
        <v>3</v>
      </c>
      <c r="BF569" t="s">
        <v>3</v>
      </c>
      <c r="BG569" t="s">
        <v>3</v>
      </c>
      <c r="BH569">
        <v>0</v>
      </c>
      <c r="BI569">
        <v>1</v>
      </c>
      <c r="BJ569" t="s">
        <v>948</v>
      </c>
      <c r="BM569">
        <v>89</v>
      </c>
      <c r="BN569">
        <v>7156650</v>
      </c>
      <c r="BO569" t="s">
        <v>946</v>
      </c>
      <c r="BP569">
        <v>1</v>
      </c>
      <c r="BQ569">
        <v>30</v>
      </c>
      <c r="BR569">
        <v>0</v>
      </c>
      <c r="BS569">
        <v>1</v>
      </c>
      <c r="BT569">
        <v>1</v>
      </c>
      <c r="BU569">
        <v>1</v>
      </c>
      <c r="BV569">
        <v>1</v>
      </c>
      <c r="BW569">
        <v>1</v>
      </c>
      <c r="BX569">
        <v>1</v>
      </c>
      <c r="BY569" t="s">
        <v>3</v>
      </c>
      <c r="BZ569">
        <v>90</v>
      </c>
      <c r="CA569">
        <v>44</v>
      </c>
      <c r="CF569">
        <v>0</v>
      </c>
      <c r="CG569">
        <v>0</v>
      </c>
      <c r="CM569">
        <v>0</v>
      </c>
      <c r="CN569" t="s">
        <v>3</v>
      </c>
      <c r="CO569">
        <v>0</v>
      </c>
      <c r="CP569">
        <f t="shared" si="642"/>
        <v>47909.38</v>
      </c>
      <c r="CQ569">
        <f t="shared" si="643"/>
        <v>13317.480399999999</v>
      </c>
      <c r="CR569">
        <f t="shared" si="644"/>
        <v>1046.2692500000001</v>
      </c>
      <c r="CS569">
        <f t="shared" si="645"/>
        <v>13.6875</v>
      </c>
      <c r="CT569">
        <f t="shared" si="646"/>
        <v>7024.365600000001</v>
      </c>
      <c r="CU569">
        <f t="shared" si="647"/>
        <v>0</v>
      </c>
      <c r="CV569">
        <f t="shared" si="648"/>
        <v>32.199999999999996</v>
      </c>
      <c r="CW569">
        <f t="shared" si="649"/>
        <v>0</v>
      </c>
      <c r="CX569">
        <f t="shared" si="649"/>
        <v>0</v>
      </c>
      <c r="CY569">
        <f t="shared" si="650"/>
        <v>14161.121999999999</v>
      </c>
      <c r="CZ569">
        <f t="shared" si="651"/>
        <v>6923.2151999999996</v>
      </c>
      <c r="DC569" t="s">
        <v>3</v>
      </c>
      <c r="DD569" t="s">
        <v>3</v>
      </c>
      <c r="DE569" t="s">
        <v>11</v>
      </c>
      <c r="DF569" t="s">
        <v>11</v>
      </c>
      <c r="DG569" t="s">
        <v>12</v>
      </c>
      <c r="DH569" t="s">
        <v>3</v>
      </c>
      <c r="DI569" t="s">
        <v>12</v>
      </c>
      <c r="DJ569" t="s">
        <v>11</v>
      </c>
      <c r="DK569" t="s">
        <v>3</v>
      </c>
      <c r="DL569" t="s">
        <v>3</v>
      </c>
      <c r="DM569" t="s">
        <v>3</v>
      </c>
      <c r="DN569">
        <v>104</v>
      </c>
      <c r="DO569">
        <v>70</v>
      </c>
      <c r="DP569">
        <v>1.0469999999999999</v>
      </c>
      <c r="DQ569">
        <v>1</v>
      </c>
      <c r="DU569">
        <v>1005</v>
      </c>
      <c r="DV569" t="s">
        <v>318</v>
      </c>
      <c r="DW569" t="s">
        <v>318</v>
      </c>
      <c r="DX569">
        <v>100</v>
      </c>
      <c r="EE569">
        <v>21987441</v>
      </c>
      <c r="EF569">
        <v>30</v>
      </c>
      <c r="EG569" t="s">
        <v>22</v>
      </c>
      <c r="EH569">
        <v>0</v>
      </c>
      <c r="EI569" t="s">
        <v>3</v>
      </c>
      <c r="EJ569">
        <v>1</v>
      </c>
      <c r="EK569">
        <v>89</v>
      </c>
      <c r="EL569" t="s">
        <v>218</v>
      </c>
      <c r="EM569" t="s">
        <v>219</v>
      </c>
      <c r="EO569" t="s">
        <v>3</v>
      </c>
      <c r="EQ569">
        <v>131072</v>
      </c>
      <c r="ER569">
        <v>6053.04</v>
      </c>
      <c r="ES569">
        <v>5595.58</v>
      </c>
      <c r="ET569">
        <v>128.18</v>
      </c>
      <c r="EU569">
        <v>10.95</v>
      </c>
      <c r="EV569">
        <v>329.28</v>
      </c>
      <c r="EW569">
        <v>28</v>
      </c>
      <c r="EX569">
        <v>0</v>
      </c>
      <c r="EY569">
        <v>0</v>
      </c>
      <c r="FQ569">
        <v>0</v>
      </c>
      <c r="FR569">
        <f t="shared" si="652"/>
        <v>0</v>
      </c>
      <c r="FS569">
        <v>0</v>
      </c>
      <c r="FX569">
        <v>104</v>
      </c>
      <c r="FY569">
        <v>70</v>
      </c>
      <c r="GA569" t="s">
        <v>3</v>
      </c>
      <c r="GD569">
        <v>0</v>
      </c>
      <c r="GF569">
        <v>-1940817776</v>
      </c>
      <c r="GG569">
        <v>2</v>
      </c>
      <c r="GH569">
        <v>1</v>
      </c>
      <c r="GI569">
        <v>2</v>
      </c>
      <c r="GJ569">
        <v>0</v>
      </c>
      <c r="GK569">
        <f>ROUND(R569*(R12)/100,2)</f>
        <v>51.2</v>
      </c>
      <c r="GL569">
        <f t="shared" si="653"/>
        <v>0</v>
      </c>
      <c r="GM569">
        <f t="shared" si="654"/>
        <v>69044.92</v>
      </c>
      <c r="GN569">
        <f t="shared" si="655"/>
        <v>69044.92</v>
      </c>
      <c r="GO569">
        <f t="shared" si="656"/>
        <v>0</v>
      </c>
      <c r="GP569">
        <f t="shared" si="657"/>
        <v>0</v>
      </c>
      <c r="GR569">
        <v>0</v>
      </c>
      <c r="GS569">
        <v>0</v>
      </c>
      <c r="GT569">
        <v>0</v>
      </c>
      <c r="GU569" t="s">
        <v>3</v>
      </c>
      <c r="GV569">
        <f t="shared" si="658"/>
        <v>0</v>
      </c>
      <c r="GW569">
        <v>1</v>
      </c>
      <c r="GX569">
        <f t="shared" si="659"/>
        <v>0</v>
      </c>
      <c r="HA569">
        <v>0</v>
      </c>
      <c r="HB569">
        <v>0</v>
      </c>
      <c r="IK569">
        <v>0</v>
      </c>
    </row>
    <row r="570" spans="1:245" x14ac:dyDescent="0.2">
      <c r="A570">
        <v>18</v>
      </c>
      <c r="B570">
        <v>1</v>
      </c>
      <c r="E570" t="s">
        <v>998</v>
      </c>
      <c r="F570" t="s">
        <v>528</v>
      </c>
      <c r="G570" t="s">
        <v>529</v>
      </c>
      <c r="H570" t="s">
        <v>28</v>
      </c>
      <c r="I570">
        <f>I569*J570</f>
        <v>250.88</v>
      </c>
      <c r="J570">
        <v>111.99999999999999</v>
      </c>
      <c r="O570">
        <f t="shared" si="629"/>
        <v>36413.980000000003</v>
      </c>
      <c r="P570">
        <f t="shared" si="630"/>
        <v>36413.980000000003</v>
      </c>
      <c r="Q570">
        <f t="shared" si="631"/>
        <v>0</v>
      </c>
      <c r="R570">
        <f t="shared" si="632"/>
        <v>0</v>
      </c>
      <c r="S570">
        <f t="shared" si="633"/>
        <v>0</v>
      </c>
      <c r="T570">
        <f t="shared" si="634"/>
        <v>0</v>
      </c>
      <c r="U570">
        <f t="shared" si="635"/>
        <v>0</v>
      </c>
      <c r="V570">
        <f t="shared" si="636"/>
        <v>0</v>
      </c>
      <c r="W570">
        <f t="shared" si="637"/>
        <v>0</v>
      </c>
      <c r="X570">
        <f t="shared" si="638"/>
        <v>0</v>
      </c>
      <c r="Y570">
        <f t="shared" si="638"/>
        <v>0</v>
      </c>
      <c r="AA570">
        <v>42145827</v>
      </c>
      <c r="AB570">
        <f t="shared" si="639"/>
        <v>35.75</v>
      </c>
      <c r="AC570">
        <f>ROUND((ES570),6)</f>
        <v>35.75</v>
      </c>
      <c r="AD570">
        <f>ROUND((ET570),6)</f>
        <v>0</v>
      </c>
      <c r="AE570">
        <f>ROUND((EU570),6)</f>
        <v>0</v>
      </c>
      <c r="AF570">
        <f>ROUND((EV570),6)</f>
        <v>0</v>
      </c>
      <c r="AG570">
        <f t="shared" si="640"/>
        <v>0</v>
      </c>
      <c r="AH570">
        <f>(EW570)</f>
        <v>0</v>
      </c>
      <c r="AI570">
        <f>(EX570)</f>
        <v>0</v>
      </c>
      <c r="AJ570">
        <f t="shared" si="641"/>
        <v>0</v>
      </c>
      <c r="AK570">
        <v>35.75</v>
      </c>
      <c r="AL570">
        <v>35.75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1</v>
      </c>
      <c r="AW570">
        <v>1</v>
      </c>
      <c r="AZ570">
        <v>1</v>
      </c>
      <c r="BA570">
        <v>1</v>
      </c>
      <c r="BB570">
        <v>1</v>
      </c>
      <c r="BC570">
        <v>4.0599999999999996</v>
      </c>
      <c r="BD570" t="s">
        <v>3</v>
      </c>
      <c r="BE570" t="s">
        <v>3</v>
      </c>
      <c r="BF570" t="s">
        <v>3</v>
      </c>
      <c r="BG570" t="s">
        <v>3</v>
      </c>
      <c r="BH570">
        <v>3</v>
      </c>
      <c r="BI570">
        <v>1</v>
      </c>
      <c r="BJ570" t="s">
        <v>530</v>
      </c>
      <c r="BM570">
        <v>89</v>
      </c>
      <c r="BN570">
        <v>7156650</v>
      </c>
      <c r="BO570" t="s">
        <v>528</v>
      </c>
      <c r="BP570">
        <v>1</v>
      </c>
      <c r="BQ570">
        <v>30</v>
      </c>
      <c r="BR570">
        <v>0</v>
      </c>
      <c r="BS570">
        <v>1</v>
      </c>
      <c r="BT570">
        <v>1</v>
      </c>
      <c r="BU570">
        <v>1</v>
      </c>
      <c r="BV570">
        <v>1</v>
      </c>
      <c r="BW570">
        <v>1</v>
      </c>
      <c r="BX570">
        <v>1</v>
      </c>
      <c r="BY570" t="s">
        <v>3</v>
      </c>
      <c r="BZ570">
        <v>0</v>
      </c>
      <c r="CA570">
        <v>0</v>
      </c>
      <c r="CF570">
        <v>0</v>
      </c>
      <c r="CG570">
        <v>0</v>
      </c>
      <c r="CM570">
        <v>0</v>
      </c>
      <c r="CN570" t="s">
        <v>3</v>
      </c>
      <c r="CO570">
        <v>0</v>
      </c>
      <c r="CP570">
        <f t="shared" si="642"/>
        <v>36413.980000000003</v>
      </c>
      <c r="CQ570">
        <f t="shared" si="643"/>
        <v>145.14499999999998</v>
      </c>
      <c r="CR570">
        <f t="shared" si="644"/>
        <v>0</v>
      </c>
      <c r="CS570">
        <f t="shared" si="645"/>
        <v>0</v>
      </c>
      <c r="CT570">
        <f t="shared" si="646"/>
        <v>0</v>
      </c>
      <c r="CU570">
        <f t="shared" si="647"/>
        <v>0</v>
      </c>
      <c r="CV570">
        <f t="shared" si="648"/>
        <v>0</v>
      </c>
      <c r="CW570">
        <f t="shared" si="649"/>
        <v>0</v>
      </c>
      <c r="CX570">
        <f t="shared" si="649"/>
        <v>0</v>
      </c>
      <c r="CY570">
        <f t="shared" si="650"/>
        <v>0</v>
      </c>
      <c r="CZ570">
        <f t="shared" si="651"/>
        <v>0</v>
      </c>
      <c r="DC570" t="s">
        <v>3</v>
      </c>
      <c r="DD570" t="s">
        <v>3</v>
      </c>
      <c r="DE570" t="s">
        <v>3</v>
      </c>
      <c r="DF570" t="s">
        <v>3</v>
      </c>
      <c r="DG570" t="s">
        <v>3</v>
      </c>
      <c r="DH570" t="s">
        <v>3</v>
      </c>
      <c r="DI570" t="s">
        <v>3</v>
      </c>
      <c r="DJ570" t="s">
        <v>3</v>
      </c>
      <c r="DK570" t="s">
        <v>3</v>
      </c>
      <c r="DL570" t="s">
        <v>3</v>
      </c>
      <c r="DM570" t="s">
        <v>3</v>
      </c>
      <c r="DN570">
        <v>104</v>
      </c>
      <c r="DO570">
        <v>70</v>
      </c>
      <c r="DP570">
        <v>1.0469999999999999</v>
      </c>
      <c r="DQ570">
        <v>1</v>
      </c>
      <c r="DU570">
        <v>1005</v>
      </c>
      <c r="DV570" t="s">
        <v>28</v>
      </c>
      <c r="DW570" t="s">
        <v>28</v>
      </c>
      <c r="DX570">
        <v>1</v>
      </c>
      <c r="EE570">
        <v>21987441</v>
      </c>
      <c r="EF570">
        <v>30</v>
      </c>
      <c r="EG570" t="s">
        <v>22</v>
      </c>
      <c r="EH570">
        <v>0</v>
      </c>
      <c r="EI570" t="s">
        <v>3</v>
      </c>
      <c r="EJ570">
        <v>1</v>
      </c>
      <c r="EK570">
        <v>89</v>
      </c>
      <c r="EL570" t="s">
        <v>218</v>
      </c>
      <c r="EM570" t="s">
        <v>219</v>
      </c>
      <c r="EO570" t="s">
        <v>3</v>
      </c>
      <c r="EQ570">
        <v>0</v>
      </c>
      <c r="ER570">
        <v>35.75</v>
      </c>
      <c r="ES570">
        <v>35.75</v>
      </c>
      <c r="ET570">
        <v>0</v>
      </c>
      <c r="EU570">
        <v>0</v>
      </c>
      <c r="EV570">
        <v>0</v>
      </c>
      <c r="EW570">
        <v>0</v>
      </c>
      <c r="EX570">
        <v>0</v>
      </c>
      <c r="FQ570">
        <v>0</v>
      </c>
      <c r="FR570">
        <f t="shared" si="652"/>
        <v>0</v>
      </c>
      <c r="FS570">
        <v>0</v>
      </c>
      <c r="FX570">
        <v>104</v>
      </c>
      <c r="FY570">
        <v>70</v>
      </c>
      <c r="GA570" t="s">
        <v>3</v>
      </c>
      <c r="GD570">
        <v>0</v>
      </c>
      <c r="GF570">
        <v>1510240869</v>
      </c>
      <c r="GG570">
        <v>2</v>
      </c>
      <c r="GH570">
        <v>1</v>
      </c>
      <c r="GI570">
        <v>2</v>
      </c>
      <c r="GJ570">
        <v>0</v>
      </c>
      <c r="GK570">
        <f>ROUND(R570*(R12)/100,2)</f>
        <v>0</v>
      </c>
      <c r="GL570">
        <f t="shared" si="653"/>
        <v>0</v>
      </c>
      <c r="GM570">
        <f t="shared" si="654"/>
        <v>36413.980000000003</v>
      </c>
      <c r="GN570">
        <f t="shared" si="655"/>
        <v>36413.980000000003</v>
      </c>
      <c r="GO570">
        <f t="shared" si="656"/>
        <v>0</v>
      </c>
      <c r="GP570">
        <f t="shared" si="657"/>
        <v>0</v>
      </c>
      <c r="GR570">
        <v>0</v>
      </c>
      <c r="GS570">
        <v>0</v>
      </c>
      <c r="GT570">
        <v>0</v>
      </c>
      <c r="GU570" t="s">
        <v>3</v>
      </c>
      <c r="GV570">
        <f t="shared" si="658"/>
        <v>0</v>
      </c>
      <c r="GW570">
        <v>1</v>
      </c>
      <c r="GX570">
        <f t="shared" si="659"/>
        <v>0</v>
      </c>
      <c r="HA570">
        <v>0</v>
      </c>
      <c r="HB570">
        <v>0</v>
      </c>
      <c r="IK570">
        <v>0</v>
      </c>
    </row>
    <row r="571" spans="1:245" x14ac:dyDescent="0.2">
      <c r="A571">
        <v>17</v>
      </c>
      <c r="B571">
        <v>1</v>
      </c>
      <c r="E571" t="s">
        <v>999</v>
      </c>
      <c r="F571" t="s">
        <v>951</v>
      </c>
      <c r="G571" t="s">
        <v>952</v>
      </c>
      <c r="H571" t="s">
        <v>318</v>
      </c>
      <c r="I571">
        <v>2.2400000000000002</v>
      </c>
      <c r="J571">
        <v>0</v>
      </c>
      <c r="O571">
        <f t="shared" si="629"/>
        <v>33546.99</v>
      </c>
      <c r="P571">
        <f t="shared" si="630"/>
        <v>19629.12</v>
      </c>
      <c r="Q571">
        <f t="shared" si="631"/>
        <v>1554.99</v>
      </c>
      <c r="R571">
        <f t="shared" si="632"/>
        <v>21</v>
      </c>
      <c r="S571">
        <f t="shared" si="633"/>
        <v>12362.88</v>
      </c>
      <c r="T571">
        <f t="shared" si="634"/>
        <v>0</v>
      </c>
      <c r="U571">
        <f t="shared" si="635"/>
        <v>56.671999999999997</v>
      </c>
      <c r="V571">
        <f t="shared" si="636"/>
        <v>0</v>
      </c>
      <c r="W571">
        <f t="shared" si="637"/>
        <v>0</v>
      </c>
      <c r="X571">
        <f t="shared" si="638"/>
        <v>11126.59</v>
      </c>
      <c r="Y571">
        <f t="shared" si="638"/>
        <v>5439.67</v>
      </c>
      <c r="AA571">
        <v>42145827</v>
      </c>
      <c r="AB571">
        <f t="shared" si="639"/>
        <v>3578.0279999999998</v>
      </c>
      <c r="AC571">
        <f>ROUND((ES571),6)</f>
        <v>3175</v>
      </c>
      <c r="AD571">
        <f>ROUND(((ET571*1.25)),6)</f>
        <v>105.5</v>
      </c>
      <c r="AE571">
        <f>ROUND(((EU571*1.25)),6)</f>
        <v>9.375</v>
      </c>
      <c r="AF571">
        <f>ROUND(((EV571*1.15)),6)</f>
        <v>297.52800000000002</v>
      </c>
      <c r="AG571">
        <f t="shared" si="640"/>
        <v>0</v>
      </c>
      <c r="AH571">
        <f>((EW571*1.15))</f>
        <v>25.299999999999997</v>
      </c>
      <c r="AI571">
        <f>((EX571*1.25))</f>
        <v>0</v>
      </c>
      <c r="AJ571">
        <f t="shared" si="641"/>
        <v>0</v>
      </c>
      <c r="AK571">
        <v>3518.12</v>
      </c>
      <c r="AL571">
        <v>3175</v>
      </c>
      <c r="AM571">
        <v>84.4</v>
      </c>
      <c r="AN571">
        <v>7.5</v>
      </c>
      <c r="AO571">
        <v>258.72000000000003</v>
      </c>
      <c r="AP571">
        <v>0</v>
      </c>
      <c r="AQ571">
        <v>22</v>
      </c>
      <c r="AR571">
        <v>0</v>
      </c>
      <c r="AS571">
        <v>0</v>
      </c>
      <c r="AT571">
        <v>90</v>
      </c>
      <c r="AU571">
        <v>44</v>
      </c>
      <c r="AV571">
        <v>1</v>
      </c>
      <c r="AW571">
        <v>1</v>
      </c>
      <c r="AZ571">
        <v>1</v>
      </c>
      <c r="BA571">
        <v>18.55</v>
      </c>
      <c r="BB571">
        <v>6.58</v>
      </c>
      <c r="BC571">
        <v>2.76</v>
      </c>
      <c r="BD571" t="s">
        <v>3</v>
      </c>
      <c r="BE571" t="s">
        <v>3</v>
      </c>
      <c r="BF571" t="s">
        <v>3</v>
      </c>
      <c r="BG571" t="s">
        <v>3</v>
      </c>
      <c r="BH571">
        <v>0</v>
      </c>
      <c r="BI571">
        <v>1</v>
      </c>
      <c r="BJ571" t="s">
        <v>953</v>
      </c>
      <c r="BM571">
        <v>89</v>
      </c>
      <c r="BN571">
        <v>7156650</v>
      </c>
      <c r="BO571" t="s">
        <v>951</v>
      </c>
      <c r="BP571">
        <v>1</v>
      </c>
      <c r="BQ571">
        <v>30</v>
      </c>
      <c r="BR571">
        <v>0</v>
      </c>
      <c r="BS571">
        <v>1</v>
      </c>
      <c r="BT571">
        <v>1</v>
      </c>
      <c r="BU571">
        <v>1</v>
      </c>
      <c r="BV571">
        <v>1</v>
      </c>
      <c r="BW571">
        <v>1</v>
      </c>
      <c r="BX571">
        <v>1</v>
      </c>
      <c r="BY571" t="s">
        <v>3</v>
      </c>
      <c r="BZ571">
        <v>90</v>
      </c>
      <c r="CA571">
        <v>44</v>
      </c>
      <c r="CF571">
        <v>0</v>
      </c>
      <c r="CG571">
        <v>0</v>
      </c>
      <c r="CM571">
        <v>0</v>
      </c>
      <c r="CN571" t="s">
        <v>3</v>
      </c>
      <c r="CO571">
        <v>0</v>
      </c>
      <c r="CP571">
        <f t="shared" si="642"/>
        <v>33546.99</v>
      </c>
      <c r="CQ571">
        <f t="shared" si="643"/>
        <v>8763</v>
      </c>
      <c r="CR571">
        <f t="shared" si="644"/>
        <v>694.19</v>
      </c>
      <c r="CS571">
        <f t="shared" si="645"/>
        <v>9.375</v>
      </c>
      <c r="CT571">
        <f t="shared" si="646"/>
        <v>5519.1444000000001</v>
      </c>
      <c r="CU571">
        <f t="shared" si="647"/>
        <v>0</v>
      </c>
      <c r="CV571">
        <f t="shared" si="648"/>
        <v>25.299999999999997</v>
      </c>
      <c r="CW571">
        <f t="shared" si="649"/>
        <v>0</v>
      </c>
      <c r="CX571">
        <f t="shared" si="649"/>
        <v>0</v>
      </c>
      <c r="CY571">
        <f t="shared" si="650"/>
        <v>11126.591999999999</v>
      </c>
      <c r="CZ571">
        <f t="shared" si="651"/>
        <v>5439.6671999999999</v>
      </c>
      <c r="DC571" t="s">
        <v>3</v>
      </c>
      <c r="DD571" t="s">
        <v>3</v>
      </c>
      <c r="DE571" t="s">
        <v>11</v>
      </c>
      <c r="DF571" t="s">
        <v>11</v>
      </c>
      <c r="DG571" t="s">
        <v>12</v>
      </c>
      <c r="DH571" t="s">
        <v>3</v>
      </c>
      <c r="DI571" t="s">
        <v>12</v>
      </c>
      <c r="DJ571" t="s">
        <v>11</v>
      </c>
      <c r="DK571" t="s">
        <v>3</v>
      </c>
      <c r="DL571" t="s">
        <v>3</v>
      </c>
      <c r="DM571" t="s">
        <v>3</v>
      </c>
      <c r="DN571">
        <v>104</v>
      </c>
      <c r="DO571">
        <v>70</v>
      </c>
      <c r="DP571">
        <v>1.0469999999999999</v>
      </c>
      <c r="DQ571">
        <v>1</v>
      </c>
      <c r="DU571">
        <v>1005</v>
      </c>
      <c r="DV571" t="s">
        <v>318</v>
      </c>
      <c r="DW571" t="s">
        <v>318</v>
      </c>
      <c r="DX571">
        <v>100</v>
      </c>
      <c r="EE571">
        <v>21987441</v>
      </c>
      <c r="EF571">
        <v>30</v>
      </c>
      <c r="EG571" t="s">
        <v>22</v>
      </c>
      <c r="EH571">
        <v>0</v>
      </c>
      <c r="EI571" t="s">
        <v>3</v>
      </c>
      <c r="EJ571">
        <v>1</v>
      </c>
      <c r="EK571">
        <v>89</v>
      </c>
      <c r="EL571" t="s">
        <v>218</v>
      </c>
      <c r="EM571" t="s">
        <v>219</v>
      </c>
      <c r="EO571" t="s">
        <v>3</v>
      </c>
      <c r="EQ571">
        <v>131072</v>
      </c>
      <c r="ER571">
        <v>3518.12</v>
      </c>
      <c r="ES571">
        <v>3175</v>
      </c>
      <c r="ET571">
        <v>84.4</v>
      </c>
      <c r="EU571">
        <v>7.5</v>
      </c>
      <c r="EV571">
        <v>258.72000000000003</v>
      </c>
      <c r="EW571">
        <v>22</v>
      </c>
      <c r="EX571">
        <v>0</v>
      </c>
      <c r="EY571">
        <v>0</v>
      </c>
      <c r="FQ571">
        <v>0</v>
      </c>
      <c r="FR571">
        <f t="shared" si="652"/>
        <v>0</v>
      </c>
      <c r="FS571">
        <v>0</v>
      </c>
      <c r="FX571">
        <v>104</v>
      </c>
      <c r="FY571">
        <v>70</v>
      </c>
      <c r="GA571" t="s">
        <v>3</v>
      </c>
      <c r="GD571">
        <v>0</v>
      </c>
      <c r="GF571">
        <v>-946797781</v>
      </c>
      <c r="GG571">
        <v>2</v>
      </c>
      <c r="GH571">
        <v>1</v>
      </c>
      <c r="GI571">
        <v>2</v>
      </c>
      <c r="GJ571">
        <v>0</v>
      </c>
      <c r="GK571">
        <f>ROUND(R571*(R12)/100,2)</f>
        <v>35.07</v>
      </c>
      <c r="GL571">
        <f t="shared" si="653"/>
        <v>0</v>
      </c>
      <c r="GM571">
        <f t="shared" si="654"/>
        <v>50148.32</v>
      </c>
      <c r="GN571">
        <f t="shared" si="655"/>
        <v>50148.32</v>
      </c>
      <c r="GO571">
        <f t="shared" si="656"/>
        <v>0</v>
      </c>
      <c r="GP571">
        <f t="shared" si="657"/>
        <v>0</v>
      </c>
      <c r="GR571">
        <v>0</v>
      </c>
      <c r="GS571">
        <v>0</v>
      </c>
      <c r="GT571">
        <v>0</v>
      </c>
      <c r="GU571" t="s">
        <v>3</v>
      </c>
      <c r="GV571">
        <f t="shared" si="658"/>
        <v>0</v>
      </c>
      <c r="GW571">
        <v>1</v>
      </c>
      <c r="GX571">
        <f t="shared" si="659"/>
        <v>0</v>
      </c>
      <c r="HA571">
        <v>0</v>
      </c>
      <c r="HB571">
        <v>0</v>
      </c>
      <c r="IK571">
        <v>0</v>
      </c>
    </row>
    <row r="572" spans="1:245" x14ac:dyDescent="0.2">
      <c r="A572">
        <v>18</v>
      </c>
      <c r="B572">
        <v>1</v>
      </c>
      <c r="E572" t="s">
        <v>1000</v>
      </c>
      <c r="F572" t="s">
        <v>528</v>
      </c>
      <c r="G572" t="s">
        <v>529</v>
      </c>
      <c r="H572" t="s">
        <v>28</v>
      </c>
      <c r="I572">
        <f>I571*J572</f>
        <v>250.88</v>
      </c>
      <c r="J572">
        <v>111.99999999999999</v>
      </c>
      <c r="O572">
        <f t="shared" si="629"/>
        <v>36413.980000000003</v>
      </c>
      <c r="P572">
        <f t="shared" si="630"/>
        <v>36413.980000000003</v>
      </c>
      <c r="Q572">
        <f t="shared" si="631"/>
        <v>0</v>
      </c>
      <c r="R572">
        <f t="shared" si="632"/>
        <v>0</v>
      </c>
      <c r="S572">
        <f t="shared" si="633"/>
        <v>0</v>
      </c>
      <c r="T572">
        <f t="shared" si="634"/>
        <v>0</v>
      </c>
      <c r="U572">
        <f t="shared" si="635"/>
        <v>0</v>
      </c>
      <c r="V572">
        <f t="shared" si="636"/>
        <v>0</v>
      </c>
      <c r="W572">
        <f t="shared" si="637"/>
        <v>0</v>
      </c>
      <c r="X572">
        <f t="shared" si="638"/>
        <v>0</v>
      </c>
      <c r="Y572">
        <f t="shared" si="638"/>
        <v>0</v>
      </c>
      <c r="AA572">
        <v>42145827</v>
      </c>
      <c r="AB572">
        <f t="shared" si="639"/>
        <v>35.75</v>
      </c>
      <c r="AC572">
        <f>ROUND((ES572),6)</f>
        <v>35.75</v>
      </c>
      <c r="AD572">
        <f>ROUND((ET572),6)</f>
        <v>0</v>
      </c>
      <c r="AE572">
        <f>ROUND((EU572),6)</f>
        <v>0</v>
      </c>
      <c r="AF572">
        <f>ROUND((EV572),6)</f>
        <v>0</v>
      </c>
      <c r="AG572">
        <f t="shared" si="640"/>
        <v>0</v>
      </c>
      <c r="AH572">
        <f>(EW572)</f>
        <v>0</v>
      </c>
      <c r="AI572">
        <f>(EX572)</f>
        <v>0</v>
      </c>
      <c r="AJ572">
        <f t="shared" si="641"/>
        <v>0</v>
      </c>
      <c r="AK572">
        <v>35.75</v>
      </c>
      <c r="AL572">
        <v>35.75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1</v>
      </c>
      <c r="AW572">
        <v>1</v>
      </c>
      <c r="AZ572">
        <v>1</v>
      </c>
      <c r="BA572">
        <v>1</v>
      </c>
      <c r="BB572">
        <v>1</v>
      </c>
      <c r="BC572">
        <v>4.0599999999999996</v>
      </c>
      <c r="BD572" t="s">
        <v>3</v>
      </c>
      <c r="BE572" t="s">
        <v>3</v>
      </c>
      <c r="BF572" t="s">
        <v>3</v>
      </c>
      <c r="BG572" t="s">
        <v>3</v>
      </c>
      <c r="BH572">
        <v>3</v>
      </c>
      <c r="BI572">
        <v>1</v>
      </c>
      <c r="BJ572" t="s">
        <v>530</v>
      </c>
      <c r="BM572">
        <v>89</v>
      </c>
      <c r="BN572">
        <v>7156650</v>
      </c>
      <c r="BO572" t="s">
        <v>528</v>
      </c>
      <c r="BP572">
        <v>1</v>
      </c>
      <c r="BQ572">
        <v>30</v>
      </c>
      <c r="BR572">
        <v>0</v>
      </c>
      <c r="BS572">
        <v>1</v>
      </c>
      <c r="BT572">
        <v>1</v>
      </c>
      <c r="BU572">
        <v>1</v>
      </c>
      <c r="BV572">
        <v>1</v>
      </c>
      <c r="BW572">
        <v>1</v>
      </c>
      <c r="BX572">
        <v>1</v>
      </c>
      <c r="BY572" t="s">
        <v>3</v>
      </c>
      <c r="BZ572">
        <v>0</v>
      </c>
      <c r="CA572">
        <v>0</v>
      </c>
      <c r="CF572">
        <v>0</v>
      </c>
      <c r="CG572">
        <v>0</v>
      </c>
      <c r="CM572">
        <v>0</v>
      </c>
      <c r="CN572" t="s">
        <v>3</v>
      </c>
      <c r="CO572">
        <v>0</v>
      </c>
      <c r="CP572">
        <f t="shared" si="642"/>
        <v>36413.980000000003</v>
      </c>
      <c r="CQ572">
        <f t="shared" si="643"/>
        <v>145.14499999999998</v>
      </c>
      <c r="CR572">
        <f t="shared" si="644"/>
        <v>0</v>
      </c>
      <c r="CS572">
        <f t="shared" si="645"/>
        <v>0</v>
      </c>
      <c r="CT572">
        <f t="shared" si="646"/>
        <v>0</v>
      </c>
      <c r="CU572">
        <f t="shared" si="647"/>
        <v>0</v>
      </c>
      <c r="CV572">
        <f t="shared" si="648"/>
        <v>0</v>
      </c>
      <c r="CW572">
        <f t="shared" si="649"/>
        <v>0</v>
      </c>
      <c r="CX572">
        <f t="shared" si="649"/>
        <v>0</v>
      </c>
      <c r="CY572">
        <f t="shared" si="650"/>
        <v>0</v>
      </c>
      <c r="CZ572">
        <f t="shared" si="651"/>
        <v>0</v>
      </c>
      <c r="DC572" t="s">
        <v>3</v>
      </c>
      <c r="DD572" t="s">
        <v>3</v>
      </c>
      <c r="DE572" t="s">
        <v>3</v>
      </c>
      <c r="DF572" t="s">
        <v>3</v>
      </c>
      <c r="DG572" t="s">
        <v>3</v>
      </c>
      <c r="DH572" t="s">
        <v>3</v>
      </c>
      <c r="DI572" t="s">
        <v>3</v>
      </c>
      <c r="DJ572" t="s">
        <v>3</v>
      </c>
      <c r="DK572" t="s">
        <v>3</v>
      </c>
      <c r="DL572" t="s">
        <v>3</v>
      </c>
      <c r="DM572" t="s">
        <v>3</v>
      </c>
      <c r="DN572">
        <v>104</v>
      </c>
      <c r="DO572">
        <v>70</v>
      </c>
      <c r="DP572">
        <v>1.0469999999999999</v>
      </c>
      <c r="DQ572">
        <v>1</v>
      </c>
      <c r="DU572">
        <v>1005</v>
      </c>
      <c r="DV572" t="s">
        <v>28</v>
      </c>
      <c r="DW572" t="s">
        <v>28</v>
      </c>
      <c r="DX572">
        <v>1</v>
      </c>
      <c r="EE572">
        <v>21987441</v>
      </c>
      <c r="EF572">
        <v>30</v>
      </c>
      <c r="EG572" t="s">
        <v>22</v>
      </c>
      <c r="EH572">
        <v>0</v>
      </c>
      <c r="EI572" t="s">
        <v>3</v>
      </c>
      <c r="EJ572">
        <v>1</v>
      </c>
      <c r="EK572">
        <v>89</v>
      </c>
      <c r="EL572" t="s">
        <v>218</v>
      </c>
      <c r="EM572" t="s">
        <v>219</v>
      </c>
      <c r="EO572" t="s">
        <v>3</v>
      </c>
      <c r="EQ572">
        <v>0</v>
      </c>
      <c r="ER572">
        <v>35.75</v>
      </c>
      <c r="ES572">
        <v>35.75</v>
      </c>
      <c r="ET572">
        <v>0</v>
      </c>
      <c r="EU572">
        <v>0</v>
      </c>
      <c r="EV572">
        <v>0</v>
      </c>
      <c r="EW572">
        <v>0</v>
      </c>
      <c r="EX572">
        <v>0</v>
      </c>
      <c r="FQ572">
        <v>0</v>
      </c>
      <c r="FR572">
        <f t="shared" si="652"/>
        <v>0</v>
      </c>
      <c r="FS572">
        <v>0</v>
      </c>
      <c r="FX572">
        <v>104</v>
      </c>
      <c r="FY572">
        <v>70</v>
      </c>
      <c r="GA572" t="s">
        <v>3</v>
      </c>
      <c r="GD572">
        <v>0</v>
      </c>
      <c r="GF572">
        <v>1510240869</v>
      </c>
      <c r="GG572">
        <v>2</v>
      </c>
      <c r="GH572">
        <v>1</v>
      </c>
      <c r="GI572">
        <v>2</v>
      </c>
      <c r="GJ572">
        <v>0</v>
      </c>
      <c r="GK572">
        <f>ROUND(R572*(R12)/100,2)</f>
        <v>0</v>
      </c>
      <c r="GL572">
        <f t="shared" si="653"/>
        <v>0</v>
      </c>
      <c r="GM572">
        <f t="shared" si="654"/>
        <v>36413.980000000003</v>
      </c>
      <c r="GN572">
        <f t="shared" si="655"/>
        <v>36413.980000000003</v>
      </c>
      <c r="GO572">
        <f t="shared" si="656"/>
        <v>0</v>
      </c>
      <c r="GP572">
        <f t="shared" si="657"/>
        <v>0</v>
      </c>
      <c r="GR572">
        <v>0</v>
      </c>
      <c r="GS572">
        <v>0</v>
      </c>
      <c r="GT572">
        <v>0</v>
      </c>
      <c r="GU572" t="s">
        <v>3</v>
      </c>
      <c r="GV572">
        <f t="shared" si="658"/>
        <v>0</v>
      </c>
      <c r="GW572">
        <v>1</v>
      </c>
      <c r="GX572">
        <f t="shared" si="659"/>
        <v>0</v>
      </c>
      <c r="HA572">
        <v>0</v>
      </c>
      <c r="HB572">
        <v>0</v>
      </c>
      <c r="IK572">
        <v>0</v>
      </c>
    </row>
    <row r="574" spans="1:245" x14ac:dyDescent="0.2">
      <c r="A574" s="2">
        <v>51</v>
      </c>
      <c r="B574" s="2">
        <f>B524</f>
        <v>1</v>
      </c>
      <c r="C574" s="2">
        <f>A524</f>
        <v>5</v>
      </c>
      <c r="D574" s="2">
        <f>ROW(A524)</f>
        <v>524</v>
      </c>
      <c r="E574" s="2"/>
      <c r="F574" s="2" t="str">
        <f>IF(F524&lt;&gt;"",F524,"")</f>
        <v>Новый подраздел</v>
      </c>
      <c r="G574" s="2" t="str">
        <f>IF(G524&lt;&gt;"",G524,"")</f>
        <v>Отмостка</v>
      </c>
      <c r="H574" s="2">
        <v>0</v>
      </c>
      <c r="I574" s="2"/>
      <c r="J574" s="2"/>
      <c r="K574" s="2"/>
      <c r="L574" s="2"/>
      <c r="M574" s="2"/>
      <c r="N574" s="2"/>
      <c r="O574" s="2">
        <f t="shared" ref="O574:T574" si="661">ROUND(AB574,2)</f>
        <v>2531466.42</v>
      </c>
      <c r="P574" s="2">
        <f t="shared" si="661"/>
        <v>1993134.16</v>
      </c>
      <c r="Q574" s="2">
        <f t="shared" si="661"/>
        <v>56388.35</v>
      </c>
      <c r="R574" s="2">
        <f t="shared" si="661"/>
        <v>1323.67</v>
      </c>
      <c r="S574" s="2">
        <f t="shared" si="661"/>
        <v>481943.91</v>
      </c>
      <c r="T574" s="2">
        <f t="shared" si="661"/>
        <v>0</v>
      </c>
      <c r="U574" s="2">
        <f>AH574</f>
        <v>2294.6743280000001</v>
      </c>
      <c r="V574" s="2">
        <f>AI574</f>
        <v>0</v>
      </c>
      <c r="W574" s="2">
        <f>ROUND(AJ574,2)</f>
        <v>0</v>
      </c>
      <c r="X574" s="2">
        <f>ROUND(AK574,2)</f>
        <v>465174</v>
      </c>
      <c r="Y574" s="2">
        <f>ROUND(AL574,2)</f>
        <v>212289.41</v>
      </c>
      <c r="Z574" s="2"/>
      <c r="AA574" s="2"/>
      <c r="AB574" s="2">
        <f>ROUND(SUMIF(AA528:AA572,"=42145827",O528:O572),2)</f>
        <v>2531466.42</v>
      </c>
      <c r="AC574" s="2">
        <f>ROUND(SUMIF(AA528:AA572,"=42145827",P528:P572),2)</f>
        <v>1993134.16</v>
      </c>
      <c r="AD574" s="2">
        <f>ROUND(SUMIF(AA528:AA572,"=42145827",Q528:Q572),2)</f>
        <v>56388.35</v>
      </c>
      <c r="AE574" s="2">
        <f>ROUND(SUMIF(AA528:AA572,"=42145827",R528:R572),2)</f>
        <v>1323.67</v>
      </c>
      <c r="AF574" s="2">
        <f>ROUND(SUMIF(AA528:AA572,"=42145827",S528:S572),2)</f>
        <v>481943.91</v>
      </c>
      <c r="AG574" s="2">
        <f>ROUND(SUMIF(AA528:AA572,"=42145827",T528:T572),2)</f>
        <v>0</v>
      </c>
      <c r="AH574" s="2">
        <f>SUMIF(AA528:AA572,"=42145827",U528:U572)</f>
        <v>2294.6743280000001</v>
      </c>
      <c r="AI574" s="2">
        <f>SUMIF(AA528:AA572,"=42145827",V528:V572)</f>
        <v>0</v>
      </c>
      <c r="AJ574" s="2">
        <f>ROUND(SUMIF(AA528:AA572,"=42145827",W528:W572),2)</f>
        <v>0</v>
      </c>
      <c r="AK574" s="2">
        <f>ROUND(SUMIF(AA528:AA572,"=42145827",X528:X572),2)</f>
        <v>465174</v>
      </c>
      <c r="AL574" s="2">
        <f>ROUND(SUMIF(AA528:AA572,"=42145827",Y528:Y572),2)</f>
        <v>212289.41</v>
      </c>
      <c r="AM574" s="2"/>
      <c r="AN574" s="2"/>
      <c r="AO574" s="2">
        <f t="shared" ref="AO574:BC574" si="662">ROUND(BX574,2)</f>
        <v>0</v>
      </c>
      <c r="AP574" s="2">
        <f t="shared" si="662"/>
        <v>0</v>
      </c>
      <c r="AQ574" s="2">
        <f t="shared" si="662"/>
        <v>0</v>
      </c>
      <c r="AR574" s="2">
        <f t="shared" si="662"/>
        <v>3211140.37</v>
      </c>
      <c r="AS574" s="2">
        <f t="shared" si="662"/>
        <v>3208801.97</v>
      </c>
      <c r="AT574" s="2">
        <f t="shared" si="662"/>
        <v>0</v>
      </c>
      <c r="AU574" s="2">
        <f t="shared" si="662"/>
        <v>2338.4</v>
      </c>
      <c r="AV574" s="2">
        <f t="shared" si="662"/>
        <v>1993134.16</v>
      </c>
      <c r="AW574" s="2">
        <f t="shared" si="662"/>
        <v>1993134.16</v>
      </c>
      <c r="AX574" s="2">
        <f t="shared" si="662"/>
        <v>0</v>
      </c>
      <c r="AY574" s="2">
        <f t="shared" si="662"/>
        <v>1993134.16</v>
      </c>
      <c r="AZ574" s="2">
        <f t="shared" si="662"/>
        <v>0</v>
      </c>
      <c r="BA574" s="2">
        <f t="shared" si="662"/>
        <v>0</v>
      </c>
      <c r="BB574" s="2">
        <f t="shared" si="662"/>
        <v>0</v>
      </c>
      <c r="BC574" s="2">
        <f t="shared" si="662"/>
        <v>0</v>
      </c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>
        <f>ROUND(SUMIF(AA528:AA572,"=42145827",FQ528:FQ572),2)</f>
        <v>0</v>
      </c>
      <c r="BY574" s="2">
        <f>ROUND(SUMIF(AA528:AA572,"=42145827",FR528:FR572),2)</f>
        <v>0</v>
      </c>
      <c r="BZ574" s="2">
        <f>ROUND(SUMIF(AA528:AA572,"=42145827",GL528:GL572),2)</f>
        <v>0</v>
      </c>
      <c r="CA574" s="2">
        <f>ROUND(SUMIF(AA528:AA572,"=42145827",GM528:GM572),2)</f>
        <v>3211140.37</v>
      </c>
      <c r="CB574" s="2">
        <f>ROUND(SUMIF(AA528:AA572,"=42145827",GN528:GN572),2)</f>
        <v>3208801.97</v>
      </c>
      <c r="CC574" s="2">
        <f>ROUND(SUMIF(AA528:AA572,"=42145827",GO528:GO572),2)</f>
        <v>0</v>
      </c>
      <c r="CD574" s="2">
        <f>ROUND(SUMIF(AA528:AA572,"=42145827",GP528:GP572),2)</f>
        <v>2338.4</v>
      </c>
      <c r="CE574" s="2">
        <f>AC574-BX574</f>
        <v>1993134.16</v>
      </c>
      <c r="CF574" s="2">
        <f>AC574-BY574</f>
        <v>1993134.16</v>
      </c>
      <c r="CG574" s="2">
        <f>BX574-BZ574</f>
        <v>0</v>
      </c>
      <c r="CH574" s="2">
        <f>AC574-BX574-BY574+BZ574</f>
        <v>1993134.16</v>
      </c>
      <c r="CI574" s="2">
        <f>BY574-BZ574</f>
        <v>0</v>
      </c>
      <c r="CJ574" s="2">
        <f>ROUND(SUMIF(AA528:AA572,"=42145827",GX528:GX572),2)</f>
        <v>0</v>
      </c>
      <c r="CK574" s="2">
        <f>ROUND(SUMIF(AA528:AA572,"=42145827",GY528:GY572),2)</f>
        <v>0</v>
      </c>
      <c r="CL574" s="2">
        <f>ROUND(SUMIF(AA528:AA572,"=42145827",GZ528:GZ572),2)</f>
        <v>0</v>
      </c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>
        <v>0</v>
      </c>
    </row>
    <row r="576" spans="1:245" x14ac:dyDescent="0.2">
      <c r="A576" s="4">
        <v>50</v>
      </c>
      <c r="B576" s="4">
        <v>0</v>
      </c>
      <c r="C576" s="4">
        <v>0</v>
      </c>
      <c r="D576" s="4">
        <v>1</v>
      </c>
      <c r="E576" s="4">
        <v>201</v>
      </c>
      <c r="F576" s="4">
        <f>ROUND(Source!O574,O576)</f>
        <v>2531466.42</v>
      </c>
      <c r="G576" s="4" t="s">
        <v>49</v>
      </c>
      <c r="H576" s="4" t="s">
        <v>50</v>
      </c>
      <c r="I576" s="4"/>
      <c r="J576" s="4"/>
      <c r="K576" s="4">
        <v>201</v>
      </c>
      <c r="L576" s="4">
        <v>1</v>
      </c>
      <c r="M576" s="4">
        <v>3</v>
      </c>
      <c r="N576" s="4" t="s">
        <v>3</v>
      </c>
      <c r="O576" s="4">
        <v>2</v>
      </c>
      <c r="P576" s="4"/>
      <c r="Q576" s="4"/>
      <c r="R576" s="4"/>
      <c r="S576" s="4"/>
      <c r="T576" s="4"/>
      <c r="U576" s="4"/>
      <c r="V576" s="4"/>
      <c r="W576" s="4"/>
    </row>
    <row r="577" spans="1:23" x14ac:dyDescent="0.2">
      <c r="A577" s="4">
        <v>50</v>
      </c>
      <c r="B577" s="4">
        <v>0</v>
      </c>
      <c r="C577" s="4">
        <v>0</v>
      </c>
      <c r="D577" s="4">
        <v>1</v>
      </c>
      <c r="E577" s="4">
        <v>202</v>
      </c>
      <c r="F577" s="4">
        <f>ROUND(Source!P574,O577)</f>
        <v>1993134.16</v>
      </c>
      <c r="G577" s="4" t="s">
        <v>51</v>
      </c>
      <c r="H577" s="4" t="s">
        <v>52</v>
      </c>
      <c r="I577" s="4"/>
      <c r="J577" s="4"/>
      <c r="K577" s="4">
        <v>202</v>
      </c>
      <c r="L577" s="4">
        <v>2</v>
      </c>
      <c r="M577" s="4">
        <v>3</v>
      </c>
      <c r="N577" s="4" t="s">
        <v>3</v>
      </c>
      <c r="O577" s="4">
        <v>2</v>
      </c>
      <c r="P577" s="4"/>
      <c r="Q577" s="4"/>
      <c r="R577" s="4"/>
      <c r="S577" s="4"/>
      <c r="T577" s="4"/>
      <c r="U577" s="4"/>
      <c r="V577" s="4"/>
      <c r="W577" s="4"/>
    </row>
    <row r="578" spans="1:23" x14ac:dyDescent="0.2">
      <c r="A578" s="4">
        <v>50</v>
      </c>
      <c r="B578" s="4">
        <v>0</v>
      </c>
      <c r="C578" s="4">
        <v>0</v>
      </c>
      <c r="D578" s="4">
        <v>1</v>
      </c>
      <c r="E578" s="4">
        <v>222</v>
      </c>
      <c r="F578" s="4">
        <f>ROUND(Source!AO574,O578)</f>
        <v>0</v>
      </c>
      <c r="G578" s="4" t="s">
        <v>53</v>
      </c>
      <c r="H578" s="4" t="s">
        <v>54</v>
      </c>
      <c r="I578" s="4"/>
      <c r="J578" s="4"/>
      <c r="K578" s="4">
        <v>222</v>
      </c>
      <c r="L578" s="4">
        <v>3</v>
      </c>
      <c r="M578" s="4">
        <v>3</v>
      </c>
      <c r="N578" s="4" t="s">
        <v>3</v>
      </c>
      <c r="O578" s="4">
        <v>2</v>
      </c>
      <c r="P578" s="4"/>
      <c r="Q578" s="4"/>
      <c r="R578" s="4"/>
      <c r="S578" s="4"/>
      <c r="T578" s="4"/>
      <c r="U578" s="4"/>
      <c r="V578" s="4"/>
      <c r="W578" s="4"/>
    </row>
    <row r="579" spans="1:23" x14ac:dyDescent="0.2">
      <c r="A579" s="4">
        <v>50</v>
      </c>
      <c r="B579" s="4">
        <v>0</v>
      </c>
      <c r="C579" s="4">
        <v>0</v>
      </c>
      <c r="D579" s="4">
        <v>1</v>
      </c>
      <c r="E579" s="4">
        <v>225</v>
      </c>
      <c r="F579" s="4">
        <f>ROUND(Source!AV574,O579)</f>
        <v>1993134.16</v>
      </c>
      <c r="G579" s="4" t="s">
        <v>55</v>
      </c>
      <c r="H579" s="4" t="s">
        <v>56</v>
      </c>
      <c r="I579" s="4"/>
      <c r="J579" s="4"/>
      <c r="K579" s="4">
        <v>225</v>
      </c>
      <c r="L579" s="4">
        <v>4</v>
      </c>
      <c r="M579" s="4">
        <v>3</v>
      </c>
      <c r="N579" s="4" t="s">
        <v>3</v>
      </c>
      <c r="O579" s="4">
        <v>2</v>
      </c>
      <c r="P579" s="4"/>
      <c r="Q579" s="4"/>
      <c r="R579" s="4"/>
      <c r="S579" s="4"/>
      <c r="T579" s="4"/>
      <c r="U579" s="4"/>
      <c r="V579" s="4"/>
      <c r="W579" s="4"/>
    </row>
    <row r="580" spans="1:23" x14ac:dyDescent="0.2">
      <c r="A580" s="4">
        <v>50</v>
      </c>
      <c r="B580" s="4">
        <v>0</v>
      </c>
      <c r="C580" s="4">
        <v>0</v>
      </c>
      <c r="D580" s="4">
        <v>1</v>
      </c>
      <c r="E580" s="4">
        <v>226</v>
      </c>
      <c r="F580" s="4">
        <f>ROUND(Source!AW574,O580)</f>
        <v>1993134.16</v>
      </c>
      <c r="G580" s="4" t="s">
        <v>57</v>
      </c>
      <c r="H580" s="4" t="s">
        <v>58</v>
      </c>
      <c r="I580" s="4"/>
      <c r="J580" s="4"/>
      <c r="K580" s="4">
        <v>226</v>
      </c>
      <c r="L580" s="4">
        <v>5</v>
      </c>
      <c r="M580" s="4">
        <v>3</v>
      </c>
      <c r="N580" s="4" t="s">
        <v>3</v>
      </c>
      <c r="O580" s="4">
        <v>2</v>
      </c>
      <c r="P580" s="4"/>
      <c r="Q580" s="4"/>
      <c r="R580" s="4"/>
      <c r="S580" s="4"/>
      <c r="T580" s="4"/>
      <c r="U580" s="4"/>
      <c r="V580" s="4"/>
      <c r="W580" s="4"/>
    </row>
    <row r="581" spans="1:23" x14ac:dyDescent="0.2">
      <c r="A581" s="4">
        <v>50</v>
      </c>
      <c r="B581" s="4">
        <v>0</v>
      </c>
      <c r="C581" s="4">
        <v>0</v>
      </c>
      <c r="D581" s="4">
        <v>1</v>
      </c>
      <c r="E581" s="4">
        <v>227</v>
      </c>
      <c r="F581" s="4">
        <f>ROUND(Source!AX574,O581)</f>
        <v>0</v>
      </c>
      <c r="G581" s="4" t="s">
        <v>59</v>
      </c>
      <c r="H581" s="4" t="s">
        <v>60</v>
      </c>
      <c r="I581" s="4"/>
      <c r="J581" s="4"/>
      <c r="K581" s="4">
        <v>227</v>
      </c>
      <c r="L581" s="4">
        <v>6</v>
      </c>
      <c r="M581" s="4">
        <v>3</v>
      </c>
      <c r="N581" s="4" t="s">
        <v>3</v>
      </c>
      <c r="O581" s="4">
        <v>2</v>
      </c>
      <c r="P581" s="4"/>
      <c r="Q581" s="4"/>
      <c r="R581" s="4"/>
      <c r="S581" s="4"/>
      <c r="T581" s="4"/>
      <c r="U581" s="4"/>
      <c r="V581" s="4"/>
      <c r="W581" s="4"/>
    </row>
    <row r="582" spans="1:23" x14ac:dyDescent="0.2">
      <c r="A582" s="4">
        <v>50</v>
      </c>
      <c r="B582" s="4">
        <v>0</v>
      </c>
      <c r="C582" s="4">
        <v>0</v>
      </c>
      <c r="D582" s="4">
        <v>1</v>
      </c>
      <c r="E582" s="4">
        <v>228</v>
      </c>
      <c r="F582" s="4">
        <f>ROUND(Source!AY574,O582)</f>
        <v>1993134.16</v>
      </c>
      <c r="G582" s="4" t="s">
        <v>61</v>
      </c>
      <c r="H582" s="4" t="s">
        <v>62</v>
      </c>
      <c r="I582" s="4"/>
      <c r="J582" s="4"/>
      <c r="K582" s="4">
        <v>228</v>
      </c>
      <c r="L582" s="4">
        <v>7</v>
      </c>
      <c r="M582" s="4">
        <v>3</v>
      </c>
      <c r="N582" s="4" t="s">
        <v>3</v>
      </c>
      <c r="O582" s="4">
        <v>2</v>
      </c>
      <c r="P582" s="4"/>
      <c r="Q582" s="4"/>
      <c r="R582" s="4"/>
      <c r="S582" s="4"/>
      <c r="T582" s="4"/>
      <c r="U582" s="4"/>
      <c r="V582" s="4"/>
      <c r="W582" s="4"/>
    </row>
    <row r="583" spans="1:23" x14ac:dyDescent="0.2">
      <c r="A583" s="4">
        <v>50</v>
      </c>
      <c r="B583" s="4">
        <v>0</v>
      </c>
      <c r="C583" s="4">
        <v>0</v>
      </c>
      <c r="D583" s="4">
        <v>1</v>
      </c>
      <c r="E583" s="4">
        <v>216</v>
      </c>
      <c r="F583" s="4">
        <f>ROUND(Source!AP574,O583)</f>
        <v>0</v>
      </c>
      <c r="G583" s="4" t="s">
        <v>63</v>
      </c>
      <c r="H583" s="4" t="s">
        <v>64</v>
      </c>
      <c r="I583" s="4"/>
      <c r="J583" s="4"/>
      <c r="K583" s="4">
        <v>216</v>
      </c>
      <c r="L583" s="4">
        <v>8</v>
      </c>
      <c r="M583" s="4">
        <v>3</v>
      </c>
      <c r="N583" s="4" t="s">
        <v>3</v>
      </c>
      <c r="O583" s="4">
        <v>2</v>
      </c>
      <c r="P583" s="4"/>
      <c r="Q583" s="4"/>
      <c r="R583" s="4"/>
      <c r="S583" s="4"/>
      <c r="T583" s="4"/>
      <c r="U583" s="4"/>
      <c r="V583" s="4"/>
      <c r="W583" s="4"/>
    </row>
    <row r="584" spans="1:23" x14ac:dyDescent="0.2">
      <c r="A584" s="4">
        <v>50</v>
      </c>
      <c r="B584" s="4">
        <v>0</v>
      </c>
      <c r="C584" s="4">
        <v>0</v>
      </c>
      <c r="D584" s="4">
        <v>1</v>
      </c>
      <c r="E584" s="4">
        <v>223</v>
      </c>
      <c r="F584" s="4">
        <f>ROUND(Source!AQ574,O584)</f>
        <v>0</v>
      </c>
      <c r="G584" s="4" t="s">
        <v>65</v>
      </c>
      <c r="H584" s="4" t="s">
        <v>66</v>
      </c>
      <c r="I584" s="4"/>
      <c r="J584" s="4"/>
      <c r="K584" s="4">
        <v>223</v>
      </c>
      <c r="L584" s="4">
        <v>9</v>
      </c>
      <c r="M584" s="4">
        <v>3</v>
      </c>
      <c r="N584" s="4" t="s">
        <v>3</v>
      </c>
      <c r="O584" s="4">
        <v>2</v>
      </c>
      <c r="P584" s="4"/>
      <c r="Q584" s="4"/>
      <c r="R584" s="4"/>
      <c r="S584" s="4"/>
      <c r="T584" s="4"/>
      <c r="U584" s="4"/>
      <c r="V584" s="4"/>
      <c r="W584" s="4"/>
    </row>
    <row r="585" spans="1:23" x14ac:dyDescent="0.2">
      <c r="A585" s="4">
        <v>50</v>
      </c>
      <c r="B585" s="4">
        <v>0</v>
      </c>
      <c r="C585" s="4">
        <v>0</v>
      </c>
      <c r="D585" s="4">
        <v>1</v>
      </c>
      <c r="E585" s="4">
        <v>229</v>
      </c>
      <c r="F585" s="4">
        <f>ROUND(Source!AZ574,O585)</f>
        <v>0</v>
      </c>
      <c r="G585" s="4" t="s">
        <v>67</v>
      </c>
      <c r="H585" s="4" t="s">
        <v>68</v>
      </c>
      <c r="I585" s="4"/>
      <c r="J585" s="4"/>
      <c r="K585" s="4">
        <v>229</v>
      </c>
      <c r="L585" s="4">
        <v>10</v>
      </c>
      <c r="M585" s="4">
        <v>3</v>
      </c>
      <c r="N585" s="4" t="s">
        <v>3</v>
      </c>
      <c r="O585" s="4">
        <v>2</v>
      </c>
      <c r="P585" s="4"/>
      <c r="Q585" s="4"/>
      <c r="R585" s="4"/>
      <c r="S585" s="4"/>
      <c r="T585" s="4"/>
      <c r="U585" s="4"/>
      <c r="V585" s="4"/>
      <c r="W585" s="4"/>
    </row>
    <row r="586" spans="1:23" x14ac:dyDescent="0.2">
      <c r="A586" s="4">
        <v>50</v>
      </c>
      <c r="B586" s="4">
        <v>0</v>
      </c>
      <c r="C586" s="4">
        <v>0</v>
      </c>
      <c r="D586" s="4">
        <v>1</v>
      </c>
      <c r="E586" s="4">
        <v>203</v>
      </c>
      <c r="F586" s="4">
        <f>ROUND(Source!Q574,O586)</f>
        <v>56388.35</v>
      </c>
      <c r="G586" s="4" t="s">
        <v>69</v>
      </c>
      <c r="H586" s="4" t="s">
        <v>70</v>
      </c>
      <c r="I586" s="4"/>
      <c r="J586" s="4"/>
      <c r="K586" s="4">
        <v>203</v>
      </c>
      <c r="L586" s="4">
        <v>11</v>
      </c>
      <c r="M586" s="4">
        <v>3</v>
      </c>
      <c r="N586" s="4" t="s">
        <v>3</v>
      </c>
      <c r="O586" s="4">
        <v>2</v>
      </c>
      <c r="P586" s="4"/>
      <c r="Q586" s="4"/>
      <c r="R586" s="4"/>
      <c r="S586" s="4"/>
      <c r="T586" s="4"/>
      <c r="U586" s="4"/>
      <c r="V586" s="4"/>
      <c r="W586" s="4"/>
    </row>
    <row r="587" spans="1:23" x14ac:dyDescent="0.2">
      <c r="A587" s="4">
        <v>50</v>
      </c>
      <c r="B587" s="4">
        <v>0</v>
      </c>
      <c r="C587" s="4">
        <v>0</v>
      </c>
      <c r="D587" s="4">
        <v>1</v>
      </c>
      <c r="E587" s="4">
        <v>231</v>
      </c>
      <c r="F587" s="4">
        <f>ROUND(Source!BB574,O587)</f>
        <v>0</v>
      </c>
      <c r="G587" s="4" t="s">
        <v>71</v>
      </c>
      <c r="H587" s="4" t="s">
        <v>72</v>
      </c>
      <c r="I587" s="4"/>
      <c r="J587" s="4"/>
      <c r="K587" s="4">
        <v>231</v>
      </c>
      <c r="L587" s="4">
        <v>12</v>
      </c>
      <c r="M587" s="4">
        <v>3</v>
      </c>
      <c r="N587" s="4" t="s">
        <v>3</v>
      </c>
      <c r="O587" s="4">
        <v>2</v>
      </c>
      <c r="P587" s="4"/>
      <c r="Q587" s="4"/>
      <c r="R587" s="4"/>
      <c r="S587" s="4"/>
      <c r="T587" s="4"/>
      <c r="U587" s="4"/>
      <c r="V587" s="4"/>
      <c r="W587" s="4"/>
    </row>
    <row r="588" spans="1:23" x14ac:dyDescent="0.2">
      <c r="A588" s="4">
        <v>50</v>
      </c>
      <c r="B588" s="4">
        <v>0</v>
      </c>
      <c r="C588" s="4">
        <v>0</v>
      </c>
      <c r="D588" s="4">
        <v>1</v>
      </c>
      <c r="E588" s="4">
        <v>204</v>
      </c>
      <c r="F588" s="4">
        <f>ROUND(Source!R574,O588)</f>
        <v>1323.67</v>
      </c>
      <c r="G588" s="4" t="s">
        <v>73</v>
      </c>
      <c r="H588" s="4" t="s">
        <v>74</v>
      </c>
      <c r="I588" s="4"/>
      <c r="J588" s="4"/>
      <c r="K588" s="4">
        <v>204</v>
      </c>
      <c r="L588" s="4">
        <v>13</v>
      </c>
      <c r="M588" s="4">
        <v>3</v>
      </c>
      <c r="N588" s="4" t="s">
        <v>3</v>
      </c>
      <c r="O588" s="4">
        <v>2</v>
      </c>
      <c r="P588" s="4"/>
      <c r="Q588" s="4"/>
      <c r="R588" s="4"/>
      <c r="S588" s="4"/>
      <c r="T588" s="4"/>
      <c r="U588" s="4"/>
      <c r="V588" s="4"/>
      <c r="W588" s="4"/>
    </row>
    <row r="589" spans="1:23" x14ac:dyDescent="0.2">
      <c r="A589" s="4">
        <v>50</v>
      </c>
      <c r="B589" s="4">
        <v>0</v>
      </c>
      <c r="C589" s="4">
        <v>0</v>
      </c>
      <c r="D589" s="4">
        <v>1</v>
      </c>
      <c r="E589" s="4">
        <v>205</v>
      </c>
      <c r="F589" s="4">
        <f>ROUND(Source!S574,O589)</f>
        <v>481943.91</v>
      </c>
      <c r="G589" s="4" t="s">
        <v>75</v>
      </c>
      <c r="H589" s="4" t="s">
        <v>76</v>
      </c>
      <c r="I589" s="4"/>
      <c r="J589" s="4"/>
      <c r="K589" s="4">
        <v>205</v>
      </c>
      <c r="L589" s="4">
        <v>14</v>
      </c>
      <c r="M589" s="4">
        <v>3</v>
      </c>
      <c r="N589" s="4" t="s">
        <v>3</v>
      </c>
      <c r="O589" s="4">
        <v>2</v>
      </c>
      <c r="P589" s="4"/>
      <c r="Q589" s="4"/>
      <c r="R589" s="4"/>
      <c r="S589" s="4"/>
      <c r="T589" s="4"/>
      <c r="U589" s="4"/>
      <c r="V589" s="4"/>
      <c r="W589" s="4"/>
    </row>
    <row r="590" spans="1:23" x14ac:dyDescent="0.2">
      <c r="A590" s="4">
        <v>50</v>
      </c>
      <c r="B590" s="4">
        <v>0</v>
      </c>
      <c r="C590" s="4">
        <v>0</v>
      </c>
      <c r="D590" s="4">
        <v>1</v>
      </c>
      <c r="E590" s="4">
        <v>232</v>
      </c>
      <c r="F590" s="4">
        <f>ROUND(Source!BC574,O590)</f>
        <v>0</v>
      </c>
      <c r="G590" s="4" t="s">
        <v>77</v>
      </c>
      <c r="H590" s="4" t="s">
        <v>78</v>
      </c>
      <c r="I590" s="4"/>
      <c r="J590" s="4"/>
      <c r="K590" s="4">
        <v>232</v>
      </c>
      <c r="L590" s="4">
        <v>15</v>
      </c>
      <c r="M590" s="4">
        <v>3</v>
      </c>
      <c r="N590" s="4" t="s">
        <v>3</v>
      </c>
      <c r="O590" s="4">
        <v>2</v>
      </c>
      <c r="P590" s="4"/>
      <c r="Q590" s="4"/>
      <c r="R590" s="4"/>
      <c r="S590" s="4"/>
      <c r="T590" s="4"/>
      <c r="U590" s="4"/>
      <c r="V590" s="4"/>
      <c r="W590" s="4"/>
    </row>
    <row r="591" spans="1:23" x14ac:dyDescent="0.2">
      <c r="A591" s="4">
        <v>50</v>
      </c>
      <c r="B591" s="4">
        <v>0</v>
      </c>
      <c r="C591" s="4">
        <v>0</v>
      </c>
      <c r="D591" s="4">
        <v>1</v>
      </c>
      <c r="E591" s="4">
        <v>214</v>
      </c>
      <c r="F591" s="4">
        <f>ROUND(Source!AS574,O591)</f>
        <v>3208801.97</v>
      </c>
      <c r="G591" s="4" t="s">
        <v>79</v>
      </c>
      <c r="H591" s="4" t="s">
        <v>80</v>
      </c>
      <c r="I591" s="4"/>
      <c r="J591" s="4"/>
      <c r="K591" s="4">
        <v>214</v>
      </c>
      <c r="L591" s="4">
        <v>16</v>
      </c>
      <c r="M591" s="4">
        <v>3</v>
      </c>
      <c r="N591" s="4" t="s">
        <v>3</v>
      </c>
      <c r="O591" s="4">
        <v>2</v>
      </c>
      <c r="P591" s="4"/>
      <c r="Q591" s="4"/>
      <c r="R591" s="4"/>
      <c r="S591" s="4"/>
      <c r="T591" s="4"/>
      <c r="U591" s="4"/>
      <c r="V591" s="4"/>
      <c r="W591" s="4"/>
    </row>
    <row r="592" spans="1:23" x14ac:dyDescent="0.2">
      <c r="A592" s="4">
        <v>50</v>
      </c>
      <c r="B592" s="4">
        <v>0</v>
      </c>
      <c r="C592" s="4">
        <v>0</v>
      </c>
      <c r="D592" s="4">
        <v>1</v>
      </c>
      <c r="E592" s="4">
        <v>215</v>
      </c>
      <c r="F592" s="4">
        <f>ROUND(Source!AT574,O592)</f>
        <v>0</v>
      </c>
      <c r="G592" s="4" t="s">
        <v>81</v>
      </c>
      <c r="H592" s="4" t="s">
        <v>82</v>
      </c>
      <c r="I592" s="4"/>
      <c r="J592" s="4"/>
      <c r="K592" s="4">
        <v>215</v>
      </c>
      <c r="L592" s="4">
        <v>17</v>
      </c>
      <c r="M592" s="4">
        <v>3</v>
      </c>
      <c r="N592" s="4" t="s">
        <v>3</v>
      </c>
      <c r="O592" s="4">
        <v>2</v>
      </c>
      <c r="P592" s="4"/>
      <c r="Q592" s="4"/>
      <c r="R592" s="4"/>
      <c r="S592" s="4"/>
      <c r="T592" s="4"/>
      <c r="U592" s="4"/>
      <c r="V592" s="4"/>
      <c r="W592" s="4"/>
    </row>
    <row r="593" spans="1:245" x14ac:dyDescent="0.2">
      <c r="A593" s="4">
        <v>50</v>
      </c>
      <c r="B593" s="4">
        <v>0</v>
      </c>
      <c r="C593" s="4">
        <v>0</v>
      </c>
      <c r="D593" s="4">
        <v>1</v>
      </c>
      <c r="E593" s="4">
        <v>217</v>
      </c>
      <c r="F593" s="4">
        <f>ROUND(Source!AU574,O593)</f>
        <v>2338.4</v>
      </c>
      <c r="G593" s="4" t="s">
        <v>83</v>
      </c>
      <c r="H593" s="4" t="s">
        <v>84</v>
      </c>
      <c r="I593" s="4"/>
      <c r="J593" s="4"/>
      <c r="K593" s="4">
        <v>217</v>
      </c>
      <c r="L593" s="4">
        <v>18</v>
      </c>
      <c r="M593" s="4">
        <v>3</v>
      </c>
      <c r="N593" s="4" t="s">
        <v>3</v>
      </c>
      <c r="O593" s="4">
        <v>2</v>
      </c>
      <c r="P593" s="4"/>
      <c r="Q593" s="4"/>
      <c r="R593" s="4"/>
      <c r="S593" s="4"/>
      <c r="T593" s="4"/>
      <c r="U593" s="4"/>
      <c r="V593" s="4"/>
      <c r="W593" s="4"/>
    </row>
    <row r="594" spans="1:245" x14ac:dyDescent="0.2">
      <c r="A594" s="4">
        <v>50</v>
      </c>
      <c r="B594" s="4">
        <v>0</v>
      </c>
      <c r="C594" s="4">
        <v>0</v>
      </c>
      <c r="D594" s="4">
        <v>1</v>
      </c>
      <c r="E594" s="4">
        <v>230</v>
      </c>
      <c r="F594" s="4">
        <f>ROUND(Source!BA574,O594)</f>
        <v>0</v>
      </c>
      <c r="G594" s="4" t="s">
        <v>85</v>
      </c>
      <c r="H594" s="4" t="s">
        <v>86</v>
      </c>
      <c r="I594" s="4"/>
      <c r="J594" s="4"/>
      <c r="K594" s="4">
        <v>230</v>
      </c>
      <c r="L594" s="4">
        <v>19</v>
      </c>
      <c r="M594" s="4">
        <v>3</v>
      </c>
      <c r="N594" s="4" t="s">
        <v>3</v>
      </c>
      <c r="O594" s="4">
        <v>2</v>
      </c>
      <c r="P594" s="4"/>
      <c r="Q594" s="4"/>
      <c r="R594" s="4"/>
      <c r="S594" s="4"/>
      <c r="T594" s="4"/>
      <c r="U594" s="4"/>
      <c r="V594" s="4"/>
      <c r="W594" s="4"/>
    </row>
    <row r="595" spans="1:245" x14ac:dyDescent="0.2">
      <c r="A595" s="4">
        <v>50</v>
      </c>
      <c r="B595" s="4">
        <v>0</v>
      </c>
      <c r="C595" s="4">
        <v>0</v>
      </c>
      <c r="D595" s="4">
        <v>1</v>
      </c>
      <c r="E595" s="4">
        <v>206</v>
      </c>
      <c r="F595" s="4">
        <f>ROUND(Source!T574,O595)</f>
        <v>0</v>
      </c>
      <c r="G595" s="4" t="s">
        <v>87</v>
      </c>
      <c r="H595" s="4" t="s">
        <v>88</v>
      </c>
      <c r="I595" s="4"/>
      <c r="J595" s="4"/>
      <c r="K595" s="4">
        <v>206</v>
      </c>
      <c r="L595" s="4">
        <v>20</v>
      </c>
      <c r="M595" s="4">
        <v>3</v>
      </c>
      <c r="N595" s="4" t="s">
        <v>3</v>
      </c>
      <c r="O595" s="4">
        <v>2</v>
      </c>
      <c r="P595" s="4"/>
      <c r="Q595" s="4"/>
      <c r="R595" s="4"/>
      <c r="S595" s="4"/>
      <c r="T595" s="4"/>
      <c r="U595" s="4"/>
      <c r="V595" s="4"/>
      <c r="W595" s="4"/>
    </row>
    <row r="596" spans="1:245" x14ac:dyDescent="0.2">
      <c r="A596" s="4">
        <v>50</v>
      </c>
      <c r="B596" s="4">
        <v>0</v>
      </c>
      <c r="C596" s="4">
        <v>0</v>
      </c>
      <c r="D596" s="4">
        <v>1</v>
      </c>
      <c r="E596" s="4">
        <v>207</v>
      </c>
      <c r="F596" s="4">
        <f>Source!U574</f>
        <v>2294.6743280000001</v>
      </c>
      <c r="G596" s="4" t="s">
        <v>89</v>
      </c>
      <c r="H596" s="4" t="s">
        <v>90</v>
      </c>
      <c r="I596" s="4"/>
      <c r="J596" s="4"/>
      <c r="K596" s="4">
        <v>207</v>
      </c>
      <c r="L596" s="4">
        <v>21</v>
      </c>
      <c r="M596" s="4">
        <v>3</v>
      </c>
      <c r="N596" s="4" t="s">
        <v>3</v>
      </c>
      <c r="O596" s="4">
        <v>-1</v>
      </c>
      <c r="P596" s="4"/>
      <c r="Q596" s="4"/>
      <c r="R596" s="4"/>
      <c r="S596" s="4"/>
      <c r="T596" s="4"/>
      <c r="U596" s="4"/>
      <c r="V596" s="4"/>
      <c r="W596" s="4"/>
    </row>
    <row r="597" spans="1:245" x14ac:dyDescent="0.2">
      <c r="A597" s="4">
        <v>50</v>
      </c>
      <c r="B597" s="4">
        <v>0</v>
      </c>
      <c r="C597" s="4">
        <v>0</v>
      </c>
      <c r="D597" s="4">
        <v>1</v>
      </c>
      <c r="E597" s="4">
        <v>208</v>
      </c>
      <c r="F597" s="4">
        <f>Source!V574</f>
        <v>0</v>
      </c>
      <c r="G597" s="4" t="s">
        <v>91</v>
      </c>
      <c r="H597" s="4" t="s">
        <v>92</v>
      </c>
      <c r="I597" s="4"/>
      <c r="J597" s="4"/>
      <c r="K597" s="4">
        <v>208</v>
      </c>
      <c r="L597" s="4">
        <v>22</v>
      </c>
      <c r="M597" s="4">
        <v>3</v>
      </c>
      <c r="N597" s="4" t="s">
        <v>3</v>
      </c>
      <c r="O597" s="4">
        <v>-1</v>
      </c>
      <c r="P597" s="4"/>
      <c r="Q597" s="4"/>
      <c r="R597" s="4"/>
      <c r="S597" s="4"/>
      <c r="T597" s="4"/>
      <c r="U597" s="4"/>
      <c r="V597" s="4"/>
      <c r="W597" s="4"/>
    </row>
    <row r="598" spans="1:245" x14ac:dyDescent="0.2">
      <c r="A598" s="4">
        <v>50</v>
      </c>
      <c r="B598" s="4">
        <v>0</v>
      </c>
      <c r="C598" s="4">
        <v>0</v>
      </c>
      <c r="D598" s="4">
        <v>1</v>
      </c>
      <c r="E598" s="4">
        <v>209</v>
      </c>
      <c r="F598" s="4">
        <f>ROUND(Source!W574,O598)</f>
        <v>0</v>
      </c>
      <c r="G598" s="4" t="s">
        <v>93</v>
      </c>
      <c r="H598" s="4" t="s">
        <v>94</v>
      </c>
      <c r="I598" s="4"/>
      <c r="J598" s="4"/>
      <c r="K598" s="4">
        <v>209</v>
      </c>
      <c r="L598" s="4">
        <v>23</v>
      </c>
      <c r="M598" s="4">
        <v>3</v>
      </c>
      <c r="N598" s="4" t="s">
        <v>3</v>
      </c>
      <c r="O598" s="4">
        <v>2</v>
      </c>
      <c r="P598" s="4"/>
      <c r="Q598" s="4"/>
      <c r="R598" s="4"/>
      <c r="S598" s="4"/>
      <c r="T598" s="4"/>
      <c r="U598" s="4"/>
      <c r="V598" s="4"/>
      <c r="W598" s="4"/>
    </row>
    <row r="599" spans="1:245" x14ac:dyDescent="0.2">
      <c r="A599" s="4">
        <v>50</v>
      </c>
      <c r="B599" s="4">
        <v>0</v>
      </c>
      <c r="C599" s="4">
        <v>0</v>
      </c>
      <c r="D599" s="4">
        <v>1</v>
      </c>
      <c r="E599" s="4">
        <v>210</v>
      </c>
      <c r="F599" s="4">
        <f>ROUND(Source!X574,O599)</f>
        <v>465174</v>
      </c>
      <c r="G599" s="4" t="s">
        <v>95</v>
      </c>
      <c r="H599" s="4" t="s">
        <v>96</v>
      </c>
      <c r="I599" s="4"/>
      <c r="J599" s="4"/>
      <c r="K599" s="4">
        <v>210</v>
      </c>
      <c r="L599" s="4">
        <v>24</v>
      </c>
      <c r="M599" s="4">
        <v>3</v>
      </c>
      <c r="N599" s="4" t="s">
        <v>3</v>
      </c>
      <c r="O599" s="4">
        <v>2</v>
      </c>
      <c r="P599" s="4"/>
      <c r="Q599" s="4"/>
      <c r="R599" s="4"/>
      <c r="S599" s="4"/>
      <c r="T599" s="4"/>
      <c r="U599" s="4"/>
      <c r="V599" s="4"/>
      <c r="W599" s="4"/>
    </row>
    <row r="600" spans="1:245" x14ac:dyDescent="0.2">
      <c r="A600" s="4">
        <v>50</v>
      </c>
      <c r="B600" s="4">
        <v>0</v>
      </c>
      <c r="C600" s="4">
        <v>0</v>
      </c>
      <c r="D600" s="4">
        <v>1</v>
      </c>
      <c r="E600" s="4">
        <v>211</v>
      </c>
      <c r="F600" s="4">
        <f>ROUND(Source!Y574,O600)</f>
        <v>212289.41</v>
      </c>
      <c r="G600" s="4" t="s">
        <v>97</v>
      </c>
      <c r="H600" s="4" t="s">
        <v>98</v>
      </c>
      <c r="I600" s="4"/>
      <c r="J600" s="4"/>
      <c r="K600" s="4">
        <v>211</v>
      </c>
      <c r="L600" s="4">
        <v>25</v>
      </c>
      <c r="M600" s="4">
        <v>3</v>
      </c>
      <c r="N600" s="4" t="s">
        <v>3</v>
      </c>
      <c r="O600" s="4">
        <v>2</v>
      </c>
      <c r="P600" s="4"/>
      <c r="Q600" s="4"/>
      <c r="R600" s="4"/>
      <c r="S600" s="4"/>
      <c r="T600" s="4"/>
      <c r="U600" s="4"/>
      <c r="V600" s="4"/>
      <c r="W600" s="4"/>
    </row>
    <row r="601" spans="1:245" x14ac:dyDescent="0.2">
      <c r="A601" s="4">
        <v>50</v>
      </c>
      <c r="B601" s="4">
        <v>0</v>
      </c>
      <c r="C601" s="4">
        <v>0</v>
      </c>
      <c r="D601" s="4">
        <v>1</v>
      </c>
      <c r="E601" s="4">
        <v>224</v>
      </c>
      <c r="F601" s="4">
        <f>ROUND(Source!AR574,O601)</f>
        <v>3211140.37</v>
      </c>
      <c r="G601" s="4" t="s">
        <v>99</v>
      </c>
      <c r="H601" s="4" t="s">
        <v>100</v>
      </c>
      <c r="I601" s="4"/>
      <c r="J601" s="4"/>
      <c r="K601" s="4">
        <v>224</v>
      </c>
      <c r="L601" s="4">
        <v>26</v>
      </c>
      <c r="M601" s="4">
        <v>3</v>
      </c>
      <c r="N601" s="4" t="s">
        <v>3</v>
      </c>
      <c r="O601" s="4">
        <v>2</v>
      </c>
      <c r="P601" s="4"/>
      <c r="Q601" s="4"/>
      <c r="R601" s="4"/>
      <c r="S601" s="4"/>
      <c r="T601" s="4"/>
      <c r="U601" s="4"/>
      <c r="V601" s="4"/>
      <c r="W601" s="4"/>
    </row>
    <row r="603" spans="1:245" x14ac:dyDescent="0.2">
      <c r="A603" s="1">
        <v>5</v>
      </c>
      <c r="B603" s="1">
        <v>1</v>
      </c>
      <c r="C603" s="1"/>
      <c r="D603" s="1">
        <f>ROW(A611)</f>
        <v>611</v>
      </c>
      <c r="E603" s="1"/>
      <c r="F603" s="1" t="s">
        <v>15</v>
      </c>
      <c r="G603" s="1" t="s">
        <v>712</v>
      </c>
      <c r="H603" s="1" t="s">
        <v>3</v>
      </c>
      <c r="I603" s="1">
        <v>0</v>
      </c>
      <c r="J603" s="1"/>
      <c r="K603" s="1">
        <v>0</v>
      </c>
      <c r="L603" s="1"/>
      <c r="M603" s="1"/>
      <c r="N603" s="1"/>
      <c r="O603" s="1"/>
      <c r="P603" s="1"/>
      <c r="Q603" s="1"/>
      <c r="R603" s="1"/>
      <c r="S603" s="1"/>
      <c r="T603" s="1"/>
      <c r="U603" s="1" t="s">
        <v>3</v>
      </c>
      <c r="V603" s="1">
        <v>0</v>
      </c>
      <c r="W603" s="1"/>
      <c r="X603" s="1"/>
      <c r="Y603" s="1"/>
      <c r="Z603" s="1"/>
      <c r="AA603" s="1"/>
      <c r="AB603" s="1" t="s">
        <v>3</v>
      </c>
      <c r="AC603" s="1" t="s">
        <v>3</v>
      </c>
      <c r="AD603" s="1" t="s">
        <v>3</v>
      </c>
      <c r="AE603" s="1" t="s">
        <v>3</v>
      </c>
      <c r="AF603" s="1" t="s">
        <v>3</v>
      </c>
      <c r="AG603" s="1" t="s">
        <v>3</v>
      </c>
      <c r="AH603" s="1"/>
      <c r="AI603" s="1"/>
      <c r="AJ603" s="1"/>
      <c r="AK603" s="1"/>
      <c r="AL603" s="1"/>
      <c r="AM603" s="1"/>
      <c r="AN603" s="1"/>
      <c r="AO603" s="1"/>
      <c r="AP603" s="1" t="s">
        <v>3</v>
      </c>
      <c r="AQ603" s="1" t="s">
        <v>3</v>
      </c>
      <c r="AR603" s="1" t="s">
        <v>3</v>
      </c>
      <c r="AS603" s="1"/>
      <c r="AT603" s="1"/>
      <c r="AU603" s="1"/>
      <c r="AV603" s="1"/>
      <c r="AW603" s="1"/>
      <c r="AX603" s="1"/>
      <c r="AY603" s="1"/>
      <c r="AZ603" s="1" t="s">
        <v>3</v>
      </c>
      <c r="BA603" s="1"/>
      <c r="BB603" s="1" t="s">
        <v>3</v>
      </c>
      <c r="BC603" s="1" t="s">
        <v>3</v>
      </c>
      <c r="BD603" s="1" t="s">
        <v>11</v>
      </c>
      <c r="BE603" s="1" t="s">
        <v>11</v>
      </c>
      <c r="BF603" s="1" t="s">
        <v>12</v>
      </c>
      <c r="BG603" s="1" t="s">
        <v>3</v>
      </c>
      <c r="BH603" s="1" t="s">
        <v>12</v>
      </c>
      <c r="BI603" s="1" t="s">
        <v>11</v>
      </c>
      <c r="BJ603" s="1" t="s">
        <v>3</v>
      </c>
      <c r="BK603" s="1" t="s">
        <v>3</v>
      </c>
      <c r="BL603" s="1" t="s">
        <v>3</v>
      </c>
      <c r="BM603" s="1" t="s">
        <v>3</v>
      </c>
      <c r="BN603" s="1" t="s">
        <v>11</v>
      </c>
      <c r="BO603" s="1" t="s">
        <v>3</v>
      </c>
      <c r="BP603" s="1" t="s">
        <v>3</v>
      </c>
      <c r="BQ603" s="1"/>
      <c r="BR603" s="1"/>
      <c r="BS603" s="1"/>
      <c r="BT603" s="1"/>
      <c r="BU603" s="1"/>
      <c r="BV603" s="1"/>
      <c r="BW603" s="1"/>
      <c r="BX603" s="1">
        <v>0</v>
      </c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>
        <v>0</v>
      </c>
    </row>
    <row r="605" spans="1:245" x14ac:dyDescent="0.2">
      <c r="A605" s="2">
        <v>52</v>
      </c>
      <c r="B605" s="2">
        <f t="shared" ref="B605:G605" si="663">B611</f>
        <v>1</v>
      </c>
      <c r="C605" s="2">
        <f t="shared" si="663"/>
        <v>5</v>
      </c>
      <c r="D605" s="2">
        <f t="shared" si="663"/>
        <v>603</v>
      </c>
      <c r="E605" s="2">
        <f t="shared" si="663"/>
        <v>0</v>
      </c>
      <c r="F605" s="2" t="str">
        <f t="shared" si="663"/>
        <v>Новый подраздел</v>
      </c>
      <c r="G605" s="2" t="str">
        <f t="shared" si="663"/>
        <v>Прочие работы</v>
      </c>
      <c r="H605" s="2"/>
      <c r="I605" s="2"/>
      <c r="J605" s="2"/>
      <c r="K605" s="2"/>
      <c r="L605" s="2"/>
      <c r="M605" s="2"/>
      <c r="N605" s="2"/>
      <c r="O605" s="2">
        <f t="shared" ref="O605:AT605" si="664">O611</f>
        <v>41441.42</v>
      </c>
      <c r="P605" s="2">
        <f t="shared" si="664"/>
        <v>0</v>
      </c>
      <c r="Q605" s="2">
        <f t="shared" si="664"/>
        <v>41441.42</v>
      </c>
      <c r="R605" s="2">
        <f t="shared" si="664"/>
        <v>145.04</v>
      </c>
      <c r="S605" s="2">
        <f t="shared" si="664"/>
        <v>0</v>
      </c>
      <c r="T605" s="2">
        <f t="shared" si="664"/>
        <v>0</v>
      </c>
      <c r="U605" s="2">
        <f t="shared" si="664"/>
        <v>0</v>
      </c>
      <c r="V605" s="2">
        <f t="shared" si="664"/>
        <v>0</v>
      </c>
      <c r="W605" s="2">
        <f t="shared" si="664"/>
        <v>0</v>
      </c>
      <c r="X605" s="2">
        <f t="shared" si="664"/>
        <v>0</v>
      </c>
      <c r="Y605" s="2">
        <f t="shared" si="664"/>
        <v>0</v>
      </c>
      <c r="Z605" s="2">
        <f t="shared" si="664"/>
        <v>0</v>
      </c>
      <c r="AA605" s="2">
        <f t="shared" si="664"/>
        <v>0</v>
      </c>
      <c r="AB605" s="2">
        <f t="shared" si="664"/>
        <v>41441.42</v>
      </c>
      <c r="AC605" s="2">
        <f t="shared" si="664"/>
        <v>0</v>
      </c>
      <c r="AD605" s="2">
        <f t="shared" si="664"/>
        <v>41441.42</v>
      </c>
      <c r="AE605" s="2">
        <f t="shared" si="664"/>
        <v>145.04</v>
      </c>
      <c r="AF605" s="2">
        <f t="shared" si="664"/>
        <v>0</v>
      </c>
      <c r="AG605" s="2">
        <f t="shared" si="664"/>
        <v>0</v>
      </c>
      <c r="AH605" s="2">
        <f t="shared" si="664"/>
        <v>0</v>
      </c>
      <c r="AI605" s="2">
        <f t="shared" si="664"/>
        <v>0</v>
      </c>
      <c r="AJ605" s="2">
        <f t="shared" si="664"/>
        <v>0</v>
      </c>
      <c r="AK605" s="2">
        <f t="shared" si="664"/>
        <v>0</v>
      </c>
      <c r="AL605" s="2">
        <f t="shared" si="664"/>
        <v>0</v>
      </c>
      <c r="AM605" s="2">
        <f t="shared" si="664"/>
        <v>0</v>
      </c>
      <c r="AN605" s="2">
        <f t="shared" si="664"/>
        <v>0</v>
      </c>
      <c r="AO605" s="2">
        <f t="shared" si="664"/>
        <v>0</v>
      </c>
      <c r="AP605" s="2">
        <f t="shared" si="664"/>
        <v>0</v>
      </c>
      <c r="AQ605" s="2">
        <f t="shared" si="664"/>
        <v>0</v>
      </c>
      <c r="AR605" s="2">
        <f t="shared" si="664"/>
        <v>41683.64</v>
      </c>
      <c r="AS605" s="2">
        <f t="shared" si="664"/>
        <v>6841.15</v>
      </c>
      <c r="AT605" s="2">
        <f t="shared" si="664"/>
        <v>0</v>
      </c>
      <c r="AU605" s="2">
        <f t="shared" ref="AU605:BZ605" si="665">AU611</f>
        <v>34842.49</v>
      </c>
      <c r="AV605" s="2">
        <f t="shared" si="665"/>
        <v>0</v>
      </c>
      <c r="AW605" s="2">
        <f t="shared" si="665"/>
        <v>0</v>
      </c>
      <c r="AX605" s="2">
        <f t="shared" si="665"/>
        <v>0</v>
      </c>
      <c r="AY605" s="2">
        <f t="shared" si="665"/>
        <v>0</v>
      </c>
      <c r="AZ605" s="2">
        <f t="shared" si="665"/>
        <v>0</v>
      </c>
      <c r="BA605" s="2">
        <f t="shared" si="665"/>
        <v>0</v>
      </c>
      <c r="BB605" s="2">
        <f t="shared" si="665"/>
        <v>0</v>
      </c>
      <c r="BC605" s="2">
        <f t="shared" si="665"/>
        <v>0</v>
      </c>
      <c r="BD605" s="2">
        <f t="shared" si="665"/>
        <v>0</v>
      </c>
      <c r="BE605" s="2">
        <f t="shared" si="665"/>
        <v>0</v>
      </c>
      <c r="BF605" s="2">
        <f t="shared" si="665"/>
        <v>0</v>
      </c>
      <c r="BG605" s="2">
        <f t="shared" si="665"/>
        <v>0</v>
      </c>
      <c r="BH605" s="2">
        <f t="shared" si="665"/>
        <v>0</v>
      </c>
      <c r="BI605" s="2">
        <f t="shared" si="665"/>
        <v>0</v>
      </c>
      <c r="BJ605" s="2">
        <f t="shared" si="665"/>
        <v>0</v>
      </c>
      <c r="BK605" s="2">
        <f t="shared" si="665"/>
        <v>0</v>
      </c>
      <c r="BL605" s="2">
        <f t="shared" si="665"/>
        <v>0</v>
      </c>
      <c r="BM605" s="2">
        <f t="shared" si="665"/>
        <v>0</v>
      </c>
      <c r="BN605" s="2">
        <f t="shared" si="665"/>
        <v>0</v>
      </c>
      <c r="BO605" s="2">
        <f t="shared" si="665"/>
        <v>0</v>
      </c>
      <c r="BP605" s="2">
        <f t="shared" si="665"/>
        <v>0</v>
      </c>
      <c r="BQ605" s="2">
        <f t="shared" si="665"/>
        <v>0</v>
      </c>
      <c r="BR605" s="2">
        <f t="shared" si="665"/>
        <v>0</v>
      </c>
      <c r="BS605" s="2">
        <f t="shared" si="665"/>
        <v>0</v>
      </c>
      <c r="BT605" s="2">
        <f t="shared" si="665"/>
        <v>0</v>
      </c>
      <c r="BU605" s="2">
        <f t="shared" si="665"/>
        <v>0</v>
      </c>
      <c r="BV605" s="2">
        <f t="shared" si="665"/>
        <v>0</v>
      </c>
      <c r="BW605" s="2">
        <f t="shared" si="665"/>
        <v>0</v>
      </c>
      <c r="BX605" s="2">
        <f t="shared" si="665"/>
        <v>0</v>
      </c>
      <c r="BY605" s="2">
        <f t="shared" si="665"/>
        <v>0</v>
      </c>
      <c r="BZ605" s="2">
        <f t="shared" si="665"/>
        <v>0</v>
      </c>
      <c r="CA605" s="2">
        <f t="shared" ref="CA605:DF605" si="666">CA611</f>
        <v>41683.64</v>
      </c>
      <c r="CB605" s="2">
        <f t="shared" si="666"/>
        <v>6841.15</v>
      </c>
      <c r="CC605" s="2">
        <f t="shared" si="666"/>
        <v>0</v>
      </c>
      <c r="CD605" s="2">
        <f t="shared" si="666"/>
        <v>34842.49</v>
      </c>
      <c r="CE605" s="2">
        <f t="shared" si="666"/>
        <v>0</v>
      </c>
      <c r="CF605" s="2">
        <f t="shared" si="666"/>
        <v>0</v>
      </c>
      <c r="CG605" s="2">
        <f t="shared" si="666"/>
        <v>0</v>
      </c>
      <c r="CH605" s="2">
        <f t="shared" si="666"/>
        <v>0</v>
      </c>
      <c r="CI605" s="2">
        <f t="shared" si="666"/>
        <v>0</v>
      </c>
      <c r="CJ605" s="2">
        <f t="shared" si="666"/>
        <v>0</v>
      </c>
      <c r="CK605" s="2">
        <f t="shared" si="666"/>
        <v>0</v>
      </c>
      <c r="CL605" s="2">
        <f t="shared" si="666"/>
        <v>0</v>
      </c>
      <c r="CM605" s="2">
        <f t="shared" si="666"/>
        <v>0</v>
      </c>
      <c r="CN605" s="2">
        <f t="shared" si="666"/>
        <v>0</v>
      </c>
      <c r="CO605" s="2">
        <f t="shared" si="666"/>
        <v>0</v>
      </c>
      <c r="CP605" s="2">
        <f t="shared" si="666"/>
        <v>0</v>
      </c>
      <c r="CQ605" s="2">
        <f t="shared" si="666"/>
        <v>0</v>
      </c>
      <c r="CR605" s="2">
        <f t="shared" si="666"/>
        <v>0</v>
      </c>
      <c r="CS605" s="2">
        <f t="shared" si="666"/>
        <v>0</v>
      </c>
      <c r="CT605" s="2">
        <f t="shared" si="666"/>
        <v>0</v>
      </c>
      <c r="CU605" s="2">
        <f t="shared" si="666"/>
        <v>0</v>
      </c>
      <c r="CV605" s="2">
        <f t="shared" si="666"/>
        <v>0</v>
      </c>
      <c r="CW605" s="2">
        <f t="shared" si="666"/>
        <v>0</v>
      </c>
      <c r="CX605" s="2">
        <f t="shared" si="666"/>
        <v>0</v>
      </c>
      <c r="CY605" s="2">
        <f t="shared" si="666"/>
        <v>0</v>
      </c>
      <c r="CZ605" s="2">
        <f t="shared" si="666"/>
        <v>0</v>
      </c>
      <c r="DA605" s="2">
        <f t="shared" si="666"/>
        <v>0</v>
      </c>
      <c r="DB605" s="2">
        <f t="shared" si="666"/>
        <v>0</v>
      </c>
      <c r="DC605" s="2">
        <f t="shared" si="666"/>
        <v>0</v>
      </c>
      <c r="DD605" s="2">
        <f t="shared" si="666"/>
        <v>0</v>
      </c>
      <c r="DE605" s="2">
        <f t="shared" si="666"/>
        <v>0</v>
      </c>
      <c r="DF605" s="2">
        <f t="shared" si="666"/>
        <v>0</v>
      </c>
      <c r="DG605" s="3">
        <f t="shared" ref="DG605:EL605" si="667">DG611</f>
        <v>0</v>
      </c>
      <c r="DH605" s="3">
        <f t="shared" si="667"/>
        <v>0</v>
      </c>
      <c r="DI605" s="3">
        <f t="shared" si="667"/>
        <v>0</v>
      </c>
      <c r="DJ605" s="3">
        <f t="shared" si="667"/>
        <v>0</v>
      </c>
      <c r="DK605" s="3">
        <f t="shared" si="667"/>
        <v>0</v>
      </c>
      <c r="DL605" s="3">
        <f t="shared" si="667"/>
        <v>0</v>
      </c>
      <c r="DM605" s="3">
        <f t="shared" si="667"/>
        <v>0</v>
      </c>
      <c r="DN605" s="3">
        <f t="shared" si="667"/>
        <v>0</v>
      </c>
      <c r="DO605" s="3">
        <f t="shared" si="667"/>
        <v>0</v>
      </c>
      <c r="DP605" s="3">
        <f t="shared" si="667"/>
        <v>0</v>
      </c>
      <c r="DQ605" s="3">
        <f t="shared" si="667"/>
        <v>0</v>
      </c>
      <c r="DR605" s="3">
        <f t="shared" si="667"/>
        <v>0</v>
      </c>
      <c r="DS605" s="3">
        <f t="shared" si="667"/>
        <v>0</v>
      </c>
      <c r="DT605" s="3">
        <f t="shared" si="667"/>
        <v>0</v>
      </c>
      <c r="DU605" s="3">
        <f t="shared" si="667"/>
        <v>0</v>
      </c>
      <c r="DV605" s="3">
        <f t="shared" si="667"/>
        <v>0</v>
      </c>
      <c r="DW605" s="3">
        <f t="shared" si="667"/>
        <v>0</v>
      </c>
      <c r="DX605" s="3">
        <f t="shared" si="667"/>
        <v>0</v>
      </c>
      <c r="DY605" s="3">
        <f t="shared" si="667"/>
        <v>0</v>
      </c>
      <c r="DZ605" s="3">
        <f t="shared" si="667"/>
        <v>0</v>
      </c>
      <c r="EA605" s="3">
        <f t="shared" si="667"/>
        <v>0</v>
      </c>
      <c r="EB605" s="3">
        <f t="shared" si="667"/>
        <v>0</v>
      </c>
      <c r="EC605" s="3">
        <f t="shared" si="667"/>
        <v>0</v>
      </c>
      <c r="ED605" s="3">
        <f t="shared" si="667"/>
        <v>0</v>
      </c>
      <c r="EE605" s="3">
        <f t="shared" si="667"/>
        <v>0</v>
      </c>
      <c r="EF605" s="3">
        <f t="shared" si="667"/>
        <v>0</v>
      </c>
      <c r="EG605" s="3">
        <f t="shared" si="667"/>
        <v>0</v>
      </c>
      <c r="EH605" s="3">
        <f t="shared" si="667"/>
        <v>0</v>
      </c>
      <c r="EI605" s="3">
        <f t="shared" si="667"/>
        <v>0</v>
      </c>
      <c r="EJ605" s="3">
        <f t="shared" si="667"/>
        <v>0</v>
      </c>
      <c r="EK605" s="3">
        <f t="shared" si="667"/>
        <v>0</v>
      </c>
      <c r="EL605" s="3">
        <f t="shared" si="667"/>
        <v>0</v>
      </c>
      <c r="EM605" s="3">
        <f t="shared" ref="EM605:FR605" si="668">EM611</f>
        <v>0</v>
      </c>
      <c r="EN605" s="3">
        <f t="shared" si="668"/>
        <v>0</v>
      </c>
      <c r="EO605" s="3">
        <f t="shared" si="668"/>
        <v>0</v>
      </c>
      <c r="EP605" s="3">
        <f t="shared" si="668"/>
        <v>0</v>
      </c>
      <c r="EQ605" s="3">
        <f t="shared" si="668"/>
        <v>0</v>
      </c>
      <c r="ER605" s="3">
        <f t="shared" si="668"/>
        <v>0</v>
      </c>
      <c r="ES605" s="3">
        <f t="shared" si="668"/>
        <v>0</v>
      </c>
      <c r="ET605" s="3">
        <f t="shared" si="668"/>
        <v>0</v>
      </c>
      <c r="EU605" s="3">
        <f t="shared" si="668"/>
        <v>0</v>
      </c>
      <c r="EV605" s="3">
        <f t="shared" si="668"/>
        <v>0</v>
      </c>
      <c r="EW605" s="3">
        <f t="shared" si="668"/>
        <v>0</v>
      </c>
      <c r="EX605" s="3">
        <f t="shared" si="668"/>
        <v>0</v>
      </c>
      <c r="EY605" s="3">
        <f t="shared" si="668"/>
        <v>0</v>
      </c>
      <c r="EZ605" s="3">
        <f t="shared" si="668"/>
        <v>0</v>
      </c>
      <c r="FA605" s="3">
        <f t="shared" si="668"/>
        <v>0</v>
      </c>
      <c r="FB605" s="3">
        <f t="shared" si="668"/>
        <v>0</v>
      </c>
      <c r="FC605" s="3">
        <f t="shared" si="668"/>
        <v>0</v>
      </c>
      <c r="FD605" s="3">
        <f t="shared" si="668"/>
        <v>0</v>
      </c>
      <c r="FE605" s="3">
        <f t="shared" si="668"/>
        <v>0</v>
      </c>
      <c r="FF605" s="3">
        <f t="shared" si="668"/>
        <v>0</v>
      </c>
      <c r="FG605" s="3">
        <f t="shared" si="668"/>
        <v>0</v>
      </c>
      <c r="FH605" s="3">
        <f t="shared" si="668"/>
        <v>0</v>
      </c>
      <c r="FI605" s="3">
        <f t="shared" si="668"/>
        <v>0</v>
      </c>
      <c r="FJ605" s="3">
        <f t="shared" si="668"/>
        <v>0</v>
      </c>
      <c r="FK605" s="3">
        <f t="shared" si="668"/>
        <v>0</v>
      </c>
      <c r="FL605" s="3">
        <f t="shared" si="668"/>
        <v>0</v>
      </c>
      <c r="FM605" s="3">
        <f t="shared" si="668"/>
        <v>0</v>
      </c>
      <c r="FN605" s="3">
        <f t="shared" si="668"/>
        <v>0</v>
      </c>
      <c r="FO605" s="3">
        <f t="shared" si="668"/>
        <v>0</v>
      </c>
      <c r="FP605" s="3">
        <f t="shared" si="668"/>
        <v>0</v>
      </c>
      <c r="FQ605" s="3">
        <f t="shared" si="668"/>
        <v>0</v>
      </c>
      <c r="FR605" s="3">
        <f t="shared" si="668"/>
        <v>0</v>
      </c>
      <c r="FS605" s="3">
        <f t="shared" ref="FS605:GX605" si="669">FS611</f>
        <v>0</v>
      </c>
      <c r="FT605" s="3">
        <f t="shared" si="669"/>
        <v>0</v>
      </c>
      <c r="FU605" s="3">
        <f t="shared" si="669"/>
        <v>0</v>
      </c>
      <c r="FV605" s="3">
        <f t="shared" si="669"/>
        <v>0</v>
      </c>
      <c r="FW605" s="3">
        <f t="shared" si="669"/>
        <v>0</v>
      </c>
      <c r="FX605" s="3">
        <f t="shared" si="669"/>
        <v>0</v>
      </c>
      <c r="FY605" s="3">
        <f t="shared" si="669"/>
        <v>0</v>
      </c>
      <c r="FZ605" s="3">
        <f t="shared" si="669"/>
        <v>0</v>
      </c>
      <c r="GA605" s="3">
        <f t="shared" si="669"/>
        <v>0</v>
      </c>
      <c r="GB605" s="3">
        <f t="shared" si="669"/>
        <v>0</v>
      </c>
      <c r="GC605" s="3">
        <f t="shared" si="669"/>
        <v>0</v>
      </c>
      <c r="GD605" s="3">
        <f t="shared" si="669"/>
        <v>0</v>
      </c>
      <c r="GE605" s="3">
        <f t="shared" si="669"/>
        <v>0</v>
      </c>
      <c r="GF605" s="3">
        <f t="shared" si="669"/>
        <v>0</v>
      </c>
      <c r="GG605" s="3">
        <f t="shared" si="669"/>
        <v>0</v>
      </c>
      <c r="GH605" s="3">
        <f t="shared" si="669"/>
        <v>0</v>
      </c>
      <c r="GI605" s="3">
        <f t="shared" si="669"/>
        <v>0</v>
      </c>
      <c r="GJ605" s="3">
        <f t="shared" si="669"/>
        <v>0</v>
      </c>
      <c r="GK605" s="3">
        <f t="shared" si="669"/>
        <v>0</v>
      </c>
      <c r="GL605" s="3">
        <f t="shared" si="669"/>
        <v>0</v>
      </c>
      <c r="GM605" s="3">
        <f t="shared" si="669"/>
        <v>0</v>
      </c>
      <c r="GN605" s="3">
        <f t="shared" si="669"/>
        <v>0</v>
      </c>
      <c r="GO605" s="3">
        <f t="shared" si="669"/>
        <v>0</v>
      </c>
      <c r="GP605" s="3">
        <f t="shared" si="669"/>
        <v>0</v>
      </c>
      <c r="GQ605" s="3">
        <f t="shared" si="669"/>
        <v>0</v>
      </c>
      <c r="GR605" s="3">
        <f t="shared" si="669"/>
        <v>0</v>
      </c>
      <c r="GS605" s="3">
        <f t="shared" si="669"/>
        <v>0</v>
      </c>
      <c r="GT605" s="3">
        <f t="shared" si="669"/>
        <v>0</v>
      </c>
      <c r="GU605" s="3">
        <f t="shared" si="669"/>
        <v>0</v>
      </c>
      <c r="GV605" s="3">
        <f t="shared" si="669"/>
        <v>0</v>
      </c>
      <c r="GW605" s="3">
        <f t="shared" si="669"/>
        <v>0</v>
      </c>
      <c r="GX605" s="3">
        <f t="shared" si="669"/>
        <v>0</v>
      </c>
    </row>
    <row r="607" spans="1:245" x14ac:dyDescent="0.2">
      <c r="A607">
        <v>17</v>
      </c>
      <c r="B607">
        <v>1</v>
      </c>
      <c r="E607" t="s">
        <v>1001</v>
      </c>
      <c r="F607" t="s">
        <v>714</v>
      </c>
      <c r="G607" t="s">
        <v>715</v>
      </c>
      <c r="H607" t="s">
        <v>256</v>
      </c>
      <c r="I607">
        <v>98</v>
      </c>
      <c r="J607">
        <v>0</v>
      </c>
      <c r="O607">
        <f>ROUND(CP607,2)</f>
        <v>6598.93</v>
      </c>
      <c r="P607">
        <f>ROUND(CQ607*I607,2)</f>
        <v>0</v>
      </c>
      <c r="Q607">
        <f>ROUND(CR607*I607,2)</f>
        <v>6598.93</v>
      </c>
      <c r="R607">
        <f>ROUND(CS607*I607,2)</f>
        <v>145.04</v>
      </c>
      <c r="S607">
        <f>ROUND(CT607*I607,2)</f>
        <v>0</v>
      </c>
      <c r="T607">
        <f>ROUND(CU607*I607,2)</f>
        <v>0</v>
      </c>
      <c r="U607">
        <f>CV607*I607</f>
        <v>0</v>
      </c>
      <c r="V607">
        <f>CW607*I607</f>
        <v>0</v>
      </c>
      <c r="W607">
        <f>ROUND(CX607*I607,2)</f>
        <v>0</v>
      </c>
      <c r="X607">
        <f t="shared" ref="X607:Y609" si="670">ROUND(CY607,2)</f>
        <v>0</v>
      </c>
      <c r="Y607">
        <f t="shared" si="670"/>
        <v>0</v>
      </c>
      <c r="AA607">
        <v>42145827</v>
      </c>
      <c r="AB607">
        <f>ROUND((AC607+AD607+AF607),6)</f>
        <v>8.86</v>
      </c>
      <c r="AC607">
        <f t="shared" ref="AC607:AF609" si="671">ROUND((ES607),6)</f>
        <v>0</v>
      </c>
      <c r="AD607">
        <f t="shared" si="671"/>
        <v>8.86</v>
      </c>
      <c r="AE607">
        <f t="shared" si="671"/>
        <v>1.48</v>
      </c>
      <c r="AF607">
        <f t="shared" si="671"/>
        <v>0</v>
      </c>
      <c r="AG607">
        <f>ROUND((AP607),6)</f>
        <v>0</v>
      </c>
      <c r="AH607">
        <f t="shared" ref="AH607:AI609" si="672">(EW607)</f>
        <v>0</v>
      </c>
      <c r="AI607">
        <f t="shared" si="672"/>
        <v>0</v>
      </c>
      <c r="AJ607">
        <f>ROUND((AS607),6)</f>
        <v>0</v>
      </c>
      <c r="AK607">
        <v>8.86</v>
      </c>
      <c r="AL607">
        <v>0</v>
      </c>
      <c r="AM607">
        <v>8.86</v>
      </c>
      <c r="AN607">
        <v>1.48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77</v>
      </c>
      <c r="AU607">
        <v>44</v>
      </c>
      <c r="AV607">
        <v>1</v>
      </c>
      <c r="AW607">
        <v>1</v>
      </c>
      <c r="AZ607">
        <v>1</v>
      </c>
      <c r="BA607">
        <v>18.55</v>
      </c>
      <c r="BB607">
        <v>7.6</v>
      </c>
      <c r="BC607">
        <v>1</v>
      </c>
      <c r="BD607" t="s">
        <v>3</v>
      </c>
      <c r="BE607" t="s">
        <v>3</v>
      </c>
      <c r="BF607" t="s">
        <v>3</v>
      </c>
      <c r="BG607" t="s">
        <v>3</v>
      </c>
      <c r="BH607">
        <v>0</v>
      </c>
      <c r="BI607">
        <v>1</v>
      </c>
      <c r="BJ607" t="s">
        <v>716</v>
      </c>
      <c r="BM607">
        <v>658</v>
      </c>
      <c r="BN607">
        <v>7156650</v>
      </c>
      <c r="BO607" t="s">
        <v>714</v>
      </c>
      <c r="BP607">
        <v>1</v>
      </c>
      <c r="BQ607">
        <v>60</v>
      </c>
      <c r="BR607">
        <v>0</v>
      </c>
      <c r="BS607">
        <v>1</v>
      </c>
      <c r="BT607">
        <v>1</v>
      </c>
      <c r="BU607">
        <v>1</v>
      </c>
      <c r="BV607">
        <v>1</v>
      </c>
      <c r="BW607">
        <v>1</v>
      </c>
      <c r="BX607">
        <v>1</v>
      </c>
      <c r="BY607" t="s">
        <v>3</v>
      </c>
      <c r="BZ607">
        <v>77</v>
      </c>
      <c r="CA607">
        <v>44</v>
      </c>
      <c r="CF607">
        <v>0</v>
      </c>
      <c r="CG607">
        <v>0</v>
      </c>
      <c r="CM607">
        <v>0</v>
      </c>
      <c r="CN607" t="s">
        <v>3</v>
      </c>
      <c r="CO607">
        <v>0</v>
      </c>
      <c r="CP607">
        <f>(P607+Q607+S607)</f>
        <v>6598.93</v>
      </c>
      <c r="CQ607">
        <f>(AC607*BC607*AW607)</f>
        <v>0</v>
      </c>
      <c r="CR607">
        <f>(AD607*BB607*AV607)</f>
        <v>67.335999999999999</v>
      </c>
      <c r="CS607">
        <f>(AE607*BS607*AV607)</f>
        <v>1.48</v>
      </c>
      <c r="CT607">
        <f>(AF607*BA607*AV607)</f>
        <v>0</v>
      </c>
      <c r="CU607">
        <f>AG607</f>
        <v>0</v>
      </c>
      <c r="CV607">
        <f>(AH607*AV607)</f>
        <v>0</v>
      </c>
      <c r="CW607">
        <f t="shared" ref="CW607:CX609" si="673">AI607</f>
        <v>0</v>
      </c>
      <c r="CX607">
        <f t="shared" si="673"/>
        <v>0</v>
      </c>
      <c r="CY607">
        <f>S607*(BZ607/100)</f>
        <v>0</v>
      </c>
      <c r="CZ607">
        <f>S607*(CA607/100)</f>
        <v>0</v>
      </c>
      <c r="DC607" t="s">
        <v>3</v>
      </c>
      <c r="DD607" t="s">
        <v>3</v>
      </c>
      <c r="DE607" t="s">
        <v>3</v>
      </c>
      <c r="DF607" t="s">
        <v>3</v>
      </c>
      <c r="DG607" t="s">
        <v>3</v>
      </c>
      <c r="DH607" t="s">
        <v>3</v>
      </c>
      <c r="DI607" t="s">
        <v>3</v>
      </c>
      <c r="DJ607" t="s">
        <v>3</v>
      </c>
      <c r="DK607" t="s">
        <v>3</v>
      </c>
      <c r="DL607" t="s">
        <v>3</v>
      </c>
      <c r="DM607" t="s">
        <v>3</v>
      </c>
      <c r="DN607">
        <v>91</v>
      </c>
      <c r="DO607">
        <v>70</v>
      </c>
      <c r="DP607">
        <v>1.0469999999999999</v>
      </c>
      <c r="DQ607">
        <v>1.002</v>
      </c>
      <c r="DU607">
        <v>1013</v>
      </c>
      <c r="DV607" t="s">
        <v>256</v>
      </c>
      <c r="DW607" t="s">
        <v>256</v>
      </c>
      <c r="DX607">
        <v>1</v>
      </c>
      <c r="EE607">
        <v>21988010</v>
      </c>
      <c r="EF607">
        <v>60</v>
      </c>
      <c r="EG607" t="s">
        <v>184</v>
      </c>
      <c r="EH607">
        <v>0</v>
      </c>
      <c r="EI607" t="s">
        <v>3</v>
      </c>
      <c r="EJ607">
        <v>1</v>
      </c>
      <c r="EK607">
        <v>658</v>
      </c>
      <c r="EL607" t="s">
        <v>717</v>
      </c>
      <c r="EM607" t="s">
        <v>718</v>
      </c>
      <c r="EO607" t="s">
        <v>3</v>
      </c>
      <c r="EQ607">
        <v>131072</v>
      </c>
      <c r="ER607">
        <v>8.86</v>
      </c>
      <c r="ES607">
        <v>0</v>
      </c>
      <c r="ET607">
        <v>8.86</v>
      </c>
      <c r="EU607">
        <v>1.48</v>
      </c>
      <c r="EV607">
        <v>0</v>
      </c>
      <c r="EW607">
        <v>0</v>
      </c>
      <c r="EX607">
        <v>0</v>
      </c>
      <c r="EY607">
        <v>0</v>
      </c>
      <c r="FQ607">
        <v>0</v>
      </c>
      <c r="FR607">
        <f>ROUND(IF(AND(BH607=3,BI607=3),P607,0),2)</f>
        <v>0</v>
      </c>
      <c r="FS607">
        <v>0</v>
      </c>
      <c r="FX607">
        <v>91</v>
      </c>
      <c r="FY607">
        <v>70</v>
      </c>
      <c r="GA607" t="s">
        <v>3</v>
      </c>
      <c r="GD607">
        <v>0</v>
      </c>
      <c r="GF607">
        <v>-1983005167</v>
      </c>
      <c r="GG607">
        <v>2</v>
      </c>
      <c r="GH607">
        <v>1</v>
      </c>
      <c r="GI607">
        <v>2</v>
      </c>
      <c r="GJ607">
        <v>0</v>
      </c>
      <c r="GK607">
        <f>ROUND(R607*(R12)/100,2)</f>
        <v>242.22</v>
      </c>
      <c r="GL607">
        <f>ROUND(IF(AND(BH607=3,BI607=3,FS607&lt;&gt;0),P607,0),2)</f>
        <v>0</v>
      </c>
      <c r="GM607">
        <f>ROUND(O607+X607+Y607+GK607,2)+GX607</f>
        <v>6841.15</v>
      </c>
      <c r="GN607">
        <f>IF(OR(BI607=0,BI607=1),ROUND(O607+X607+Y607+GK607,2),0)</f>
        <v>6841.15</v>
      </c>
      <c r="GO607">
        <f>IF(BI607=2,ROUND(O607+X607+Y607+GK607,2),0)</f>
        <v>0</v>
      </c>
      <c r="GP607">
        <f>IF(BI607=4,ROUND(O607+X607+Y607+GK607,2)+GX607,0)</f>
        <v>0</v>
      </c>
      <c r="GR607">
        <v>0</v>
      </c>
      <c r="GS607">
        <v>0</v>
      </c>
      <c r="GT607">
        <v>0</v>
      </c>
      <c r="GU607" t="s">
        <v>3</v>
      </c>
      <c r="GV607">
        <f>ROUND(GT607,6)</f>
        <v>0</v>
      </c>
      <c r="GW607">
        <v>1</v>
      </c>
      <c r="GX607">
        <f>ROUND(GV607*GW607*I607,2)</f>
        <v>0</v>
      </c>
      <c r="HA607">
        <v>0</v>
      </c>
      <c r="HB607">
        <v>0</v>
      </c>
      <c r="IK607">
        <v>0</v>
      </c>
    </row>
    <row r="608" spans="1:245" x14ac:dyDescent="0.2">
      <c r="A608">
        <v>17</v>
      </c>
      <c r="B608">
        <v>1</v>
      </c>
      <c r="E608" t="s">
        <v>1002</v>
      </c>
      <c r="F608" t="s">
        <v>1003</v>
      </c>
      <c r="G608" t="s">
        <v>1004</v>
      </c>
      <c r="H608" t="s">
        <v>256</v>
      </c>
      <c r="I608">
        <v>57.6</v>
      </c>
      <c r="J608">
        <v>0</v>
      </c>
      <c r="O608">
        <f>ROUND(CP608,2)</f>
        <v>14947.51</v>
      </c>
      <c r="P608">
        <f>ROUND(CQ608*I608,2)</f>
        <v>0</v>
      </c>
      <c r="Q608">
        <f>ROUND(CR608*I608,2)</f>
        <v>14947.51</v>
      </c>
      <c r="R608">
        <f>ROUND(CS608*I608,2)</f>
        <v>0</v>
      </c>
      <c r="S608">
        <f>ROUND(CT608*I608,2)</f>
        <v>0</v>
      </c>
      <c r="T608">
        <f>ROUND(CU608*I608,2)</f>
        <v>0</v>
      </c>
      <c r="U608">
        <f>CV608*I608</f>
        <v>0</v>
      </c>
      <c r="V608">
        <f>CW608*I608</f>
        <v>0</v>
      </c>
      <c r="W608">
        <f>ROUND(CX608*I608,2)</f>
        <v>0</v>
      </c>
      <c r="X608">
        <f t="shared" si="670"/>
        <v>0</v>
      </c>
      <c r="Y608">
        <f t="shared" si="670"/>
        <v>0</v>
      </c>
      <c r="AA608">
        <v>42145827</v>
      </c>
      <c r="AB608">
        <f>ROUND((AC608+AD608+AF608),6)</f>
        <v>31.57</v>
      </c>
      <c r="AC608">
        <f t="shared" si="671"/>
        <v>0</v>
      </c>
      <c r="AD608">
        <f t="shared" si="671"/>
        <v>31.57</v>
      </c>
      <c r="AE608">
        <f t="shared" si="671"/>
        <v>0</v>
      </c>
      <c r="AF608">
        <f t="shared" si="671"/>
        <v>0</v>
      </c>
      <c r="AG608">
        <f>ROUND((AP608),6)</f>
        <v>0</v>
      </c>
      <c r="AH608">
        <f t="shared" si="672"/>
        <v>0</v>
      </c>
      <c r="AI608">
        <f t="shared" si="672"/>
        <v>0</v>
      </c>
      <c r="AJ608">
        <f>ROUND((AS608),6)</f>
        <v>0</v>
      </c>
      <c r="AK608">
        <v>31.57</v>
      </c>
      <c r="AL608">
        <v>0</v>
      </c>
      <c r="AM608">
        <v>31.57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1</v>
      </c>
      <c r="AW608">
        <v>1</v>
      </c>
      <c r="AZ608">
        <v>1</v>
      </c>
      <c r="BA608">
        <v>18.55</v>
      </c>
      <c r="BB608">
        <v>8.2200000000000006</v>
      </c>
      <c r="BC608">
        <v>1</v>
      </c>
      <c r="BD608" t="s">
        <v>3</v>
      </c>
      <c r="BE608" t="s">
        <v>3</v>
      </c>
      <c r="BF608" t="s">
        <v>3</v>
      </c>
      <c r="BG608" t="s">
        <v>3</v>
      </c>
      <c r="BH608">
        <v>0</v>
      </c>
      <c r="BI608">
        <v>4</v>
      </c>
      <c r="BJ608" t="s">
        <v>1005</v>
      </c>
      <c r="BM608">
        <v>1110</v>
      </c>
      <c r="BN608">
        <v>7156650</v>
      </c>
      <c r="BO608" t="s">
        <v>1003</v>
      </c>
      <c r="BP608">
        <v>1</v>
      </c>
      <c r="BQ608">
        <v>150</v>
      </c>
      <c r="BR608">
        <v>0</v>
      </c>
      <c r="BS608">
        <v>1</v>
      </c>
      <c r="BT608">
        <v>1</v>
      </c>
      <c r="BU608">
        <v>1</v>
      </c>
      <c r="BV608">
        <v>1</v>
      </c>
      <c r="BW608">
        <v>1</v>
      </c>
      <c r="BX608">
        <v>1</v>
      </c>
      <c r="BY608" t="s">
        <v>3</v>
      </c>
      <c r="BZ608">
        <v>0</v>
      </c>
      <c r="CA608">
        <v>0</v>
      </c>
      <c r="CF608">
        <v>0</v>
      </c>
      <c r="CG608">
        <v>0</v>
      </c>
      <c r="CM608">
        <v>0</v>
      </c>
      <c r="CN608" t="s">
        <v>3</v>
      </c>
      <c r="CO608">
        <v>0</v>
      </c>
      <c r="CP608">
        <f>(P608+Q608+S608)</f>
        <v>14947.51</v>
      </c>
      <c r="CQ608">
        <f>(AC608*BC608*AW608)</f>
        <v>0</v>
      </c>
      <c r="CR608">
        <f>(AD608*BB608*AV608)</f>
        <v>259.50540000000001</v>
      </c>
      <c r="CS608">
        <f>(AE608*BS608*AV608)</f>
        <v>0</v>
      </c>
      <c r="CT608">
        <f>(AF608*BA608*AV608)</f>
        <v>0</v>
      </c>
      <c r="CU608">
        <f>AG608</f>
        <v>0</v>
      </c>
      <c r="CV608">
        <f>(AH608*AV608)</f>
        <v>0</v>
      </c>
      <c r="CW608">
        <f t="shared" si="673"/>
        <v>0</v>
      </c>
      <c r="CX608">
        <f t="shared" si="673"/>
        <v>0</v>
      </c>
      <c r="CY608">
        <f>S608*(BZ608/100)</f>
        <v>0</v>
      </c>
      <c r="CZ608">
        <f>S608*(CA608/100)</f>
        <v>0</v>
      </c>
      <c r="DC608" t="s">
        <v>3</v>
      </c>
      <c r="DD608" t="s">
        <v>3</v>
      </c>
      <c r="DE608" t="s">
        <v>3</v>
      </c>
      <c r="DF608" t="s">
        <v>3</v>
      </c>
      <c r="DG608" t="s">
        <v>3</v>
      </c>
      <c r="DH608" t="s">
        <v>3</v>
      </c>
      <c r="DI608" t="s">
        <v>3</v>
      </c>
      <c r="DJ608" t="s">
        <v>3</v>
      </c>
      <c r="DK608" t="s">
        <v>3</v>
      </c>
      <c r="DL608" t="s">
        <v>3</v>
      </c>
      <c r="DM608" t="s">
        <v>3</v>
      </c>
      <c r="DN608">
        <v>0</v>
      </c>
      <c r="DO608">
        <v>0</v>
      </c>
      <c r="DP608">
        <v>1</v>
      </c>
      <c r="DQ608">
        <v>1</v>
      </c>
      <c r="DU608">
        <v>1013</v>
      </c>
      <c r="DV608" t="s">
        <v>256</v>
      </c>
      <c r="DW608" t="s">
        <v>256</v>
      </c>
      <c r="DX608">
        <v>1</v>
      </c>
      <c r="EE608">
        <v>21988462</v>
      </c>
      <c r="EF608">
        <v>150</v>
      </c>
      <c r="EG608" t="s">
        <v>723</v>
      </c>
      <c r="EH608">
        <v>0</v>
      </c>
      <c r="EI608" t="s">
        <v>3</v>
      </c>
      <c r="EJ608">
        <v>4</v>
      </c>
      <c r="EK608">
        <v>1110</v>
      </c>
      <c r="EL608" t="s">
        <v>724</v>
      </c>
      <c r="EM608" t="s">
        <v>725</v>
      </c>
      <c r="EO608" t="s">
        <v>3</v>
      </c>
      <c r="EQ608">
        <v>131072</v>
      </c>
      <c r="ER608">
        <v>31.57</v>
      </c>
      <c r="ES608">
        <v>0</v>
      </c>
      <c r="ET608">
        <v>31.57</v>
      </c>
      <c r="EU608">
        <v>0</v>
      </c>
      <c r="EV608">
        <v>0</v>
      </c>
      <c r="EW608">
        <v>0</v>
      </c>
      <c r="EX608">
        <v>0</v>
      </c>
      <c r="EY608">
        <v>0</v>
      </c>
      <c r="FQ608">
        <v>0</v>
      </c>
      <c r="FR608">
        <f>ROUND(IF(AND(BH608=3,BI608=3),P608,0),2)</f>
        <v>0</v>
      </c>
      <c r="FS608">
        <v>0</v>
      </c>
      <c r="FX608">
        <v>0</v>
      </c>
      <c r="FY608">
        <v>0</v>
      </c>
      <c r="GA608" t="s">
        <v>3</v>
      </c>
      <c r="GD608">
        <v>0</v>
      </c>
      <c r="GF608">
        <v>55984329</v>
      </c>
      <c r="GG608">
        <v>2</v>
      </c>
      <c r="GH608">
        <v>1</v>
      </c>
      <c r="GI608">
        <v>2</v>
      </c>
      <c r="GJ608">
        <v>0</v>
      </c>
      <c r="GK608">
        <f>ROUND(R608*(R12)/100,2)</f>
        <v>0</v>
      </c>
      <c r="GL608">
        <f>ROUND(IF(AND(BH608=3,BI608=3,FS608&lt;&gt;0),P608,0),2)</f>
        <v>0</v>
      </c>
      <c r="GM608">
        <f>ROUND(O608+X608+Y608+GK608,2)+GX608</f>
        <v>14947.51</v>
      </c>
      <c r="GN608">
        <f>IF(OR(BI608=0,BI608=1),ROUND(O608+X608+Y608+GK608,2),0)</f>
        <v>0</v>
      </c>
      <c r="GO608">
        <f>IF(BI608=2,ROUND(O608+X608+Y608+GK608,2),0)</f>
        <v>0</v>
      </c>
      <c r="GP608">
        <f>IF(BI608=4,ROUND(O608+X608+Y608+GK608,2)+GX608,0)</f>
        <v>14947.51</v>
      </c>
      <c r="GR608">
        <v>0</v>
      </c>
      <c r="GS608">
        <v>0</v>
      </c>
      <c r="GT608">
        <v>0</v>
      </c>
      <c r="GU608" t="s">
        <v>3</v>
      </c>
      <c r="GV608">
        <f>ROUND(GT608,6)</f>
        <v>0</v>
      </c>
      <c r="GW608">
        <v>1</v>
      </c>
      <c r="GX608">
        <f>ROUND(GV608*GW608*I608,2)</f>
        <v>0</v>
      </c>
      <c r="HA608">
        <v>0</v>
      </c>
      <c r="HB608">
        <v>0</v>
      </c>
      <c r="IK608">
        <v>0</v>
      </c>
    </row>
    <row r="609" spans="1:245" x14ac:dyDescent="0.2">
      <c r="A609">
        <v>17</v>
      </c>
      <c r="B609">
        <v>1</v>
      </c>
      <c r="E609" t="s">
        <v>1006</v>
      </c>
      <c r="F609" t="s">
        <v>727</v>
      </c>
      <c r="G609" t="s">
        <v>728</v>
      </c>
      <c r="H609" t="s">
        <v>256</v>
      </c>
      <c r="I609">
        <v>98</v>
      </c>
      <c r="J609">
        <v>0</v>
      </c>
      <c r="O609">
        <f>ROUND(CP609,2)</f>
        <v>19894.98</v>
      </c>
      <c r="P609">
        <f>ROUND(CQ609*I609,2)</f>
        <v>0</v>
      </c>
      <c r="Q609">
        <f>ROUND(CR609*I609,2)</f>
        <v>19894.98</v>
      </c>
      <c r="R609">
        <f>ROUND(CS609*I609,2)</f>
        <v>0</v>
      </c>
      <c r="S609">
        <f>ROUND(CT609*I609,2)</f>
        <v>0</v>
      </c>
      <c r="T609">
        <f>ROUND(CU609*I609,2)</f>
        <v>0</v>
      </c>
      <c r="U609">
        <f>CV609*I609</f>
        <v>0</v>
      </c>
      <c r="V609">
        <f>CW609*I609</f>
        <v>0</v>
      </c>
      <c r="W609">
        <f>ROUND(CX609*I609,2)</f>
        <v>0</v>
      </c>
      <c r="X609">
        <f t="shared" si="670"/>
        <v>0</v>
      </c>
      <c r="Y609">
        <f t="shared" si="670"/>
        <v>0</v>
      </c>
      <c r="AA609">
        <v>42145827</v>
      </c>
      <c r="AB609">
        <f>ROUND((AC609+AD609+AF609),6)</f>
        <v>101</v>
      </c>
      <c r="AC609">
        <f t="shared" si="671"/>
        <v>0</v>
      </c>
      <c r="AD609">
        <f t="shared" si="671"/>
        <v>101</v>
      </c>
      <c r="AE609">
        <f t="shared" si="671"/>
        <v>0</v>
      </c>
      <c r="AF609">
        <f t="shared" si="671"/>
        <v>0</v>
      </c>
      <c r="AG609">
        <f>ROUND((AP609),6)</f>
        <v>0</v>
      </c>
      <c r="AH609">
        <f t="shared" si="672"/>
        <v>0</v>
      </c>
      <c r="AI609">
        <f t="shared" si="672"/>
        <v>0</v>
      </c>
      <c r="AJ609">
        <f>ROUND((AS609),6)</f>
        <v>0</v>
      </c>
      <c r="AK609">
        <v>101</v>
      </c>
      <c r="AL609">
        <v>0</v>
      </c>
      <c r="AM609">
        <v>101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1</v>
      </c>
      <c r="AW609">
        <v>1</v>
      </c>
      <c r="AZ609">
        <v>1</v>
      </c>
      <c r="BA609">
        <v>18.55</v>
      </c>
      <c r="BB609">
        <v>2.0099999999999998</v>
      </c>
      <c r="BC609">
        <v>1</v>
      </c>
      <c r="BD609" t="s">
        <v>3</v>
      </c>
      <c r="BE609" t="s">
        <v>3</v>
      </c>
      <c r="BF609" t="s">
        <v>3</v>
      </c>
      <c r="BG609" t="s">
        <v>3</v>
      </c>
      <c r="BH609">
        <v>0</v>
      </c>
      <c r="BI609">
        <v>4</v>
      </c>
      <c r="BJ609" t="s">
        <v>729</v>
      </c>
      <c r="BM609">
        <v>1110</v>
      </c>
      <c r="BN609">
        <v>7156650</v>
      </c>
      <c r="BO609" t="s">
        <v>727</v>
      </c>
      <c r="BP609">
        <v>1</v>
      </c>
      <c r="BQ609">
        <v>150</v>
      </c>
      <c r="BR609">
        <v>0</v>
      </c>
      <c r="BS609">
        <v>1</v>
      </c>
      <c r="BT609">
        <v>1</v>
      </c>
      <c r="BU609">
        <v>1</v>
      </c>
      <c r="BV609">
        <v>1</v>
      </c>
      <c r="BW609">
        <v>1</v>
      </c>
      <c r="BX609">
        <v>1</v>
      </c>
      <c r="BY609" t="s">
        <v>3</v>
      </c>
      <c r="BZ609">
        <v>0</v>
      </c>
      <c r="CA609">
        <v>0</v>
      </c>
      <c r="CF609">
        <v>0</v>
      </c>
      <c r="CG609">
        <v>0</v>
      </c>
      <c r="CM609">
        <v>0</v>
      </c>
      <c r="CN609" t="s">
        <v>3</v>
      </c>
      <c r="CO609">
        <v>0</v>
      </c>
      <c r="CP609">
        <f>(P609+Q609+S609)</f>
        <v>19894.98</v>
      </c>
      <c r="CQ609">
        <f>(AC609*BC609*AW609)</f>
        <v>0</v>
      </c>
      <c r="CR609">
        <f>(AD609*BB609*AV609)</f>
        <v>203.01</v>
      </c>
      <c r="CS609">
        <f>(AE609*BS609*AV609)</f>
        <v>0</v>
      </c>
      <c r="CT609">
        <f>(AF609*BA609*AV609)</f>
        <v>0</v>
      </c>
      <c r="CU609">
        <f>AG609</f>
        <v>0</v>
      </c>
      <c r="CV609">
        <f>(AH609*AV609)</f>
        <v>0</v>
      </c>
      <c r="CW609">
        <f t="shared" si="673"/>
        <v>0</v>
      </c>
      <c r="CX609">
        <f t="shared" si="673"/>
        <v>0</v>
      </c>
      <c r="CY609">
        <f>S609*(BZ609/100)</f>
        <v>0</v>
      </c>
      <c r="CZ609">
        <f>S609*(CA609/100)</f>
        <v>0</v>
      </c>
      <c r="DC609" t="s">
        <v>3</v>
      </c>
      <c r="DD609" t="s">
        <v>3</v>
      </c>
      <c r="DE609" t="s">
        <v>3</v>
      </c>
      <c r="DF609" t="s">
        <v>3</v>
      </c>
      <c r="DG609" t="s">
        <v>3</v>
      </c>
      <c r="DH609" t="s">
        <v>3</v>
      </c>
      <c r="DI609" t="s">
        <v>3</v>
      </c>
      <c r="DJ609" t="s">
        <v>3</v>
      </c>
      <c r="DK609" t="s">
        <v>3</v>
      </c>
      <c r="DL609" t="s">
        <v>3</v>
      </c>
      <c r="DM609" t="s">
        <v>3</v>
      </c>
      <c r="DN609">
        <v>0</v>
      </c>
      <c r="DO609">
        <v>0</v>
      </c>
      <c r="DP609">
        <v>1</v>
      </c>
      <c r="DQ609">
        <v>1</v>
      </c>
      <c r="DU609">
        <v>1013</v>
      </c>
      <c r="DV609" t="s">
        <v>256</v>
      </c>
      <c r="DW609" t="s">
        <v>256</v>
      </c>
      <c r="DX609">
        <v>1</v>
      </c>
      <c r="EE609">
        <v>21988462</v>
      </c>
      <c r="EF609">
        <v>150</v>
      </c>
      <c r="EG609" t="s">
        <v>723</v>
      </c>
      <c r="EH609">
        <v>0</v>
      </c>
      <c r="EI609" t="s">
        <v>3</v>
      </c>
      <c r="EJ609">
        <v>4</v>
      </c>
      <c r="EK609">
        <v>1110</v>
      </c>
      <c r="EL609" t="s">
        <v>724</v>
      </c>
      <c r="EM609" t="s">
        <v>725</v>
      </c>
      <c r="EO609" t="s">
        <v>3</v>
      </c>
      <c r="EQ609">
        <v>131072</v>
      </c>
      <c r="ER609">
        <v>101</v>
      </c>
      <c r="ES609">
        <v>0</v>
      </c>
      <c r="ET609">
        <v>101</v>
      </c>
      <c r="EU609">
        <v>0</v>
      </c>
      <c r="EV609">
        <v>0</v>
      </c>
      <c r="EW609">
        <v>0</v>
      </c>
      <c r="EX609">
        <v>0</v>
      </c>
      <c r="EY609">
        <v>0</v>
      </c>
      <c r="FQ609">
        <v>0</v>
      </c>
      <c r="FR609">
        <f>ROUND(IF(AND(BH609=3,BI609=3),P609,0),2)</f>
        <v>0</v>
      </c>
      <c r="FS609">
        <v>0</v>
      </c>
      <c r="FX609">
        <v>0</v>
      </c>
      <c r="FY609">
        <v>0</v>
      </c>
      <c r="GA609" t="s">
        <v>3</v>
      </c>
      <c r="GD609">
        <v>0</v>
      </c>
      <c r="GF609">
        <v>1935715050</v>
      </c>
      <c r="GG609">
        <v>2</v>
      </c>
      <c r="GH609">
        <v>1</v>
      </c>
      <c r="GI609">
        <v>2</v>
      </c>
      <c r="GJ609">
        <v>0</v>
      </c>
      <c r="GK609">
        <f>ROUND(R609*(R12)/100,2)</f>
        <v>0</v>
      </c>
      <c r="GL609">
        <f>ROUND(IF(AND(BH609=3,BI609=3,FS609&lt;&gt;0),P609,0),2)</f>
        <v>0</v>
      </c>
      <c r="GM609">
        <f>ROUND(O609+X609+Y609+GK609,2)+GX609</f>
        <v>19894.98</v>
      </c>
      <c r="GN609">
        <f>IF(OR(BI609=0,BI609=1),ROUND(O609+X609+Y609+GK609,2),0)</f>
        <v>0</v>
      </c>
      <c r="GO609">
        <f>IF(BI609=2,ROUND(O609+X609+Y609+GK609,2),0)</f>
        <v>0</v>
      </c>
      <c r="GP609">
        <f>IF(BI609=4,ROUND(O609+X609+Y609+GK609,2)+GX609,0)</f>
        <v>19894.98</v>
      </c>
      <c r="GR609">
        <v>0</v>
      </c>
      <c r="GS609">
        <v>0</v>
      </c>
      <c r="GT609">
        <v>0</v>
      </c>
      <c r="GU609" t="s">
        <v>3</v>
      </c>
      <c r="GV609">
        <f>ROUND(GT609,6)</f>
        <v>0</v>
      </c>
      <c r="GW609">
        <v>1</v>
      </c>
      <c r="GX609">
        <f>ROUND(GV609*GW609*I609,2)</f>
        <v>0</v>
      </c>
      <c r="HA609">
        <v>0</v>
      </c>
      <c r="HB609">
        <v>0</v>
      </c>
      <c r="IK609">
        <v>0</v>
      </c>
    </row>
    <row r="611" spans="1:245" x14ac:dyDescent="0.2">
      <c r="A611" s="2">
        <v>51</v>
      </c>
      <c r="B611" s="2">
        <f>B603</f>
        <v>1</v>
      </c>
      <c r="C611" s="2">
        <f>A603</f>
        <v>5</v>
      </c>
      <c r="D611" s="2">
        <f>ROW(A603)</f>
        <v>603</v>
      </c>
      <c r="E611" s="2"/>
      <c r="F611" s="2" t="str">
        <f>IF(F603&lt;&gt;"",F603,"")</f>
        <v>Новый подраздел</v>
      </c>
      <c r="G611" s="2" t="str">
        <f>IF(G603&lt;&gt;"",G603,"")</f>
        <v>Прочие работы</v>
      </c>
      <c r="H611" s="2">
        <v>0</v>
      </c>
      <c r="I611" s="2"/>
      <c r="J611" s="2"/>
      <c r="K611" s="2"/>
      <c r="L611" s="2"/>
      <c r="M611" s="2"/>
      <c r="N611" s="2"/>
      <c r="O611" s="2">
        <f t="shared" ref="O611:T611" si="674">ROUND(AB611,2)</f>
        <v>41441.42</v>
      </c>
      <c r="P611" s="2">
        <f t="shared" si="674"/>
        <v>0</v>
      </c>
      <c r="Q611" s="2">
        <f t="shared" si="674"/>
        <v>41441.42</v>
      </c>
      <c r="R611" s="2">
        <f t="shared" si="674"/>
        <v>145.04</v>
      </c>
      <c r="S611" s="2">
        <f t="shared" si="674"/>
        <v>0</v>
      </c>
      <c r="T611" s="2">
        <f t="shared" si="674"/>
        <v>0</v>
      </c>
      <c r="U611" s="2">
        <f>AH611</f>
        <v>0</v>
      </c>
      <c r="V611" s="2">
        <f>AI611</f>
        <v>0</v>
      </c>
      <c r="W611" s="2">
        <f>ROUND(AJ611,2)</f>
        <v>0</v>
      </c>
      <c r="X611" s="2">
        <f>ROUND(AK611,2)</f>
        <v>0</v>
      </c>
      <c r="Y611" s="2">
        <f>ROUND(AL611,2)</f>
        <v>0</v>
      </c>
      <c r="Z611" s="2"/>
      <c r="AA611" s="2"/>
      <c r="AB611" s="2">
        <f>ROUND(SUMIF(AA607:AA609,"=42145827",O607:O609),2)</f>
        <v>41441.42</v>
      </c>
      <c r="AC611" s="2">
        <f>ROUND(SUMIF(AA607:AA609,"=42145827",P607:P609),2)</f>
        <v>0</v>
      </c>
      <c r="AD611" s="2">
        <f>ROUND(SUMIF(AA607:AA609,"=42145827",Q607:Q609),2)</f>
        <v>41441.42</v>
      </c>
      <c r="AE611" s="2">
        <f>ROUND(SUMIF(AA607:AA609,"=42145827",R607:R609),2)</f>
        <v>145.04</v>
      </c>
      <c r="AF611" s="2">
        <f>ROUND(SUMIF(AA607:AA609,"=42145827",S607:S609),2)</f>
        <v>0</v>
      </c>
      <c r="AG611" s="2">
        <f>ROUND(SUMIF(AA607:AA609,"=42145827",T607:T609),2)</f>
        <v>0</v>
      </c>
      <c r="AH611" s="2">
        <f>SUMIF(AA607:AA609,"=42145827",U607:U609)</f>
        <v>0</v>
      </c>
      <c r="AI611" s="2">
        <f>SUMIF(AA607:AA609,"=42145827",V607:V609)</f>
        <v>0</v>
      </c>
      <c r="AJ611" s="2">
        <f>ROUND(SUMIF(AA607:AA609,"=42145827",W607:W609),2)</f>
        <v>0</v>
      </c>
      <c r="AK611" s="2">
        <f>ROUND(SUMIF(AA607:AA609,"=42145827",X607:X609),2)</f>
        <v>0</v>
      </c>
      <c r="AL611" s="2">
        <f>ROUND(SUMIF(AA607:AA609,"=42145827",Y607:Y609),2)</f>
        <v>0</v>
      </c>
      <c r="AM611" s="2"/>
      <c r="AN611" s="2"/>
      <c r="AO611" s="2">
        <f t="shared" ref="AO611:BC611" si="675">ROUND(BX611,2)</f>
        <v>0</v>
      </c>
      <c r="AP611" s="2">
        <f t="shared" si="675"/>
        <v>0</v>
      </c>
      <c r="AQ611" s="2">
        <f t="shared" si="675"/>
        <v>0</v>
      </c>
      <c r="AR611" s="2">
        <f t="shared" si="675"/>
        <v>41683.64</v>
      </c>
      <c r="AS611" s="2">
        <f t="shared" si="675"/>
        <v>6841.15</v>
      </c>
      <c r="AT611" s="2">
        <f t="shared" si="675"/>
        <v>0</v>
      </c>
      <c r="AU611" s="2">
        <f t="shared" si="675"/>
        <v>34842.49</v>
      </c>
      <c r="AV611" s="2">
        <f t="shared" si="675"/>
        <v>0</v>
      </c>
      <c r="AW611" s="2">
        <f t="shared" si="675"/>
        <v>0</v>
      </c>
      <c r="AX611" s="2">
        <f t="shared" si="675"/>
        <v>0</v>
      </c>
      <c r="AY611" s="2">
        <f t="shared" si="675"/>
        <v>0</v>
      </c>
      <c r="AZ611" s="2">
        <f t="shared" si="675"/>
        <v>0</v>
      </c>
      <c r="BA611" s="2">
        <f t="shared" si="675"/>
        <v>0</v>
      </c>
      <c r="BB611" s="2">
        <f t="shared" si="675"/>
        <v>0</v>
      </c>
      <c r="BC611" s="2">
        <f t="shared" si="675"/>
        <v>0</v>
      </c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>
        <f>ROUND(SUMIF(AA607:AA609,"=42145827",FQ607:FQ609),2)</f>
        <v>0</v>
      </c>
      <c r="BY611" s="2">
        <f>ROUND(SUMIF(AA607:AA609,"=42145827",FR607:FR609),2)</f>
        <v>0</v>
      </c>
      <c r="BZ611" s="2">
        <f>ROUND(SUMIF(AA607:AA609,"=42145827",GL607:GL609),2)</f>
        <v>0</v>
      </c>
      <c r="CA611" s="2">
        <f>ROUND(SUMIF(AA607:AA609,"=42145827",GM607:GM609),2)</f>
        <v>41683.64</v>
      </c>
      <c r="CB611" s="2">
        <f>ROUND(SUMIF(AA607:AA609,"=42145827",GN607:GN609),2)</f>
        <v>6841.15</v>
      </c>
      <c r="CC611" s="2">
        <f>ROUND(SUMIF(AA607:AA609,"=42145827",GO607:GO609),2)</f>
        <v>0</v>
      </c>
      <c r="CD611" s="2">
        <f>ROUND(SUMIF(AA607:AA609,"=42145827",GP607:GP609),2)</f>
        <v>34842.49</v>
      </c>
      <c r="CE611" s="2">
        <f>AC611-BX611</f>
        <v>0</v>
      </c>
      <c r="CF611" s="2">
        <f>AC611-BY611</f>
        <v>0</v>
      </c>
      <c r="CG611" s="2">
        <f>BX611-BZ611</f>
        <v>0</v>
      </c>
      <c r="CH611" s="2">
        <f>AC611-BX611-BY611+BZ611</f>
        <v>0</v>
      </c>
      <c r="CI611" s="2">
        <f>BY611-BZ611</f>
        <v>0</v>
      </c>
      <c r="CJ611" s="2">
        <f>ROUND(SUMIF(AA607:AA609,"=42145827",GX607:GX609),2)</f>
        <v>0</v>
      </c>
      <c r="CK611" s="2">
        <f>ROUND(SUMIF(AA607:AA609,"=42145827",GY607:GY609),2)</f>
        <v>0</v>
      </c>
      <c r="CL611" s="2">
        <f>ROUND(SUMIF(AA607:AA609,"=42145827",GZ607:GZ609),2)</f>
        <v>0</v>
      </c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>
        <v>0</v>
      </c>
    </row>
    <row r="613" spans="1:245" x14ac:dyDescent="0.2">
      <c r="A613" s="4">
        <v>50</v>
      </c>
      <c r="B613" s="4">
        <v>0</v>
      </c>
      <c r="C613" s="4">
        <v>0</v>
      </c>
      <c r="D613" s="4">
        <v>1</v>
      </c>
      <c r="E613" s="4">
        <v>201</v>
      </c>
      <c r="F613" s="4">
        <f>ROUND(Source!O611,O613)</f>
        <v>41441.42</v>
      </c>
      <c r="G613" s="4" t="s">
        <v>49</v>
      </c>
      <c r="H613" s="4" t="s">
        <v>50</v>
      </c>
      <c r="I613" s="4"/>
      <c r="J613" s="4"/>
      <c r="K613" s="4">
        <v>201</v>
      </c>
      <c r="L613" s="4">
        <v>1</v>
      </c>
      <c r="M613" s="4">
        <v>3</v>
      </c>
      <c r="N613" s="4" t="s">
        <v>3</v>
      </c>
      <c r="O613" s="4">
        <v>2</v>
      </c>
      <c r="P613" s="4"/>
      <c r="Q613" s="4"/>
      <c r="R613" s="4"/>
      <c r="S613" s="4"/>
      <c r="T613" s="4"/>
      <c r="U613" s="4"/>
      <c r="V613" s="4"/>
      <c r="W613" s="4"/>
    </row>
    <row r="614" spans="1:245" x14ac:dyDescent="0.2">
      <c r="A614" s="4">
        <v>50</v>
      </c>
      <c r="B614" s="4">
        <v>0</v>
      </c>
      <c r="C614" s="4">
        <v>0</v>
      </c>
      <c r="D614" s="4">
        <v>1</v>
      </c>
      <c r="E614" s="4">
        <v>202</v>
      </c>
      <c r="F614" s="4">
        <f>ROUND(Source!P611,O614)</f>
        <v>0</v>
      </c>
      <c r="G614" s="4" t="s">
        <v>51</v>
      </c>
      <c r="H614" s="4" t="s">
        <v>52</v>
      </c>
      <c r="I614" s="4"/>
      <c r="J614" s="4"/>
      <c r="K614" s="4">
        <v>202</v>
      </c>
      <c r="L614" s="4">
        <v>2</v>
      </c>
      <c r="M614" s="4">
        <v>3</v>
      </c>
      <c r="N614" s="4" t="s">
        <v>3</v>
      </c>
      <c r="O614" s="4">
        <v>2</v>
      </c>
      <c r="P614" s="4"/>
      <c r="Q614" s="4"/>
      <c r="R614" s="4"/>
      <c r="S614" s="4"/>
      <c r="T614" s="4"/>
      <c r="U614" s="4"/>
      <c r="V614" s="4"/>
      <c r="W614" s="4"/>
    </row>
    <row r="615" spans="1:245" x14ac:dyDescent="0.2">
      <c r="A615" s="4">
        <v>50</v>
      </c>
      <c r="B615" s="4">
        <v>0</v>
      </c>
      <c r="C615" s="4">
        <v>0</v>
      </c>
      <c r="D615" s="4">
        <v>1</v>
      </c>
      <c r="E615" s="4">
        <v>222</v>
      </c>
      <c r="F615" s="4">
        <f>ROUND(Source!AO611,O615)</f>
        <v>0</v>
      </c>
      <c r="G615" s="4" t="s">
        <v>53</v>
      </c>
      <c r="H615" s="4" t="s">
        <v>54</v>
      </c>
      <c r="I615" s="4"/>
      <c r="J615" s="4"/>
      <c r="K615" s="4">
        <v>222</v>
      </c>
      <c r="L615" s="4">
        <v>3</v>
      </c>
      <c r="M615" s="4">
        <v>3</v>
      </c>
      <c r="N615" s="4" t="s">
        <v>3</v>
      </c>
      <c r="O615" s="4">
        <v>2</v>
      </c>
      <c r="P615" s="4"/>
      <c r="Q615" s="4"/>
      <c r="R615" s="4"/>
      <c r="S615" s="4"/>
      <c r="T615" s="4"/>
      <c r="U615" s="4"/>
      <c r="V615" s="4"/>
      <c r="W615" s="4"/>
    </row>
    <row r="616" spans="1:245" x14ac:dyDescent="0.2">
      <c r="A616" s="4">
        <v>50</v>
      </c>
      <c r="B616" s="4">
        <v>0</v>
      </c>
      <c r="C616" s="4">
        <v>0</v>
      </c>
      <c r="D616" s="4">
        <v>1</v>
      </c>
      <c r="E616" s="4">
        <v>225</v>
      </c>
      <c r="F616" s="4">
        <f>ROUND(Source!AV611,O616)</f>
        <v>0</v>
      </c>
      <c r="G616" s="4" t="s">
        <v>55</v>
      </c>
      <c r="H616" s="4" t="s">
        <v>56</v>
      </c>
      <c r="I616" s="4"/>
      <c r="J616" s="4"/>
      <c r="K616" s="4">
        <v>225</v>
      </c>
      <c r="L616" s="4">
        <v>4</v>
      </c>
      <c r="M616" s="4">
        <v>3</v>
      </c>
      <c r="N616" s="4" t="s">
        <v>3</v>
      </c>
      <c r="O616" s="4">
        <v>2</v>
      </c>
      <c r="P616" s="4"/>
      <c r="Q616" s="4"/>
      <c r="R616" s="4"/>
      <c r="S616" s="4"/>
      <c r="T616" s="4"/>
      <c r="U616" s="4"/>
      <c r="V616" s="4"/>
      <c r="W616" s="4"/>
    </row>
    <row r="617" spans="1:245" x14ac:dyDescent="0.2">
      <c r="A617" s="4">
        <v>50</v>
      </c>
      <c r="B617" s="4">
        <v>0</v>
      </c>
      <c r="C617" s="4">
        <v>0</v>
      </c>
      <c r="D617" s="4">
        <v>1</v>
      </c>
      <c r="E617" s="4">
        <v>226</v>
      </c>
      <c r="F617" s="4">
        <f>ROUND(Source!AW611,O617)</f>
        <v>0</v>
      </c>
      <c r="G617" s="4" t="s">
        <v>57</v>
      </c>
      <c r="H617" s="4" t="s">
        <v>58</v>
      </c>
      <c r="I617" s="4"/>
      <c r="J617" s="4"/>
      <c r="K617" s="4">
        <v>226</v>
      </c>
      <c r="L617" s="4">
        <v>5</v>
      </c>
      <c r="M617" s="4">
        <v>3</v>
      </c>
      <c r="N617" s="4" t="s">
        <v>3</v>
      </c>
      <c r="O617" s="4">
        <v>2</v>
      </c>
      <c r="P617" s="4"/>
      <c r="Q617" s="4"/>
      <c r="R617" s="4"/>
      <c r="S617" s="4"/>
      <c r="T617" s="4"/>
      <c r="U617" s="4"/>
      <c r="V617" s="4"/>
      <c r="W617" s="4"/>
    </row>
    <row r="618" spans="1:245" x14ac:dyDescent="0.2">
      <c r="A618" s="4">
        <v>50</v>
      </c>
      <c r="B618" s="4">
        <v>0</v>
      </c>
      <c r="C618" s="4">
        <v>0</v>
      </c>
      <c r="D618" s="4">
        <v>1</v>
      </c>
      <c r="E618" s="4">
        <v>227</v>
      </c>
      <c r="F618" s="4">
        <f>ROUND(Source!AX611,O618)</f>
        <v>0</v>
      </c>
      <c r="G618" s="4" t="s">
        <v>59</v>
      </c>
      <c r="H618" s="4" t="s">
        <v>60</v>
      </c>
      <c r="I618" s="4"/>
      <c r="J618" s="4"/>
      <c r="K618" s="4">
        <v>227</v>
      </c>
      <c r="L618" s="4">
        <v>6</v>
      </c>
      <c r="M618" s="4">
        <v>3</v>
      </c>
      <c r="N618" s="4" t="s">
        <v>3</v>
      </c>
      <c r="O618" s="4">
        <v>2</v>
      </c>
      <c r="P618" s="4"/>
      <c r="Q618" s="4"/>
      <c r="R618" s="4"/>
      <c r="S618" s="4"/>
      <c r="T618" s="4"/>
      <c r="U618" s="4"/>
      <c r="V618" s="4"/>
      <c r="W618" s="4"/>
    </row>
    <row r="619" spans="1:245" x14ac:dyDescent="0.2">
      <c r="A619" s="4">
        <v>50</v>
      </c>
      <c r="B619" s="4">
        <v>0</v>
      </c>
      <c r="C619" s="4">
        <v>0</v>
      </c>
      <c r="D619" s="4">
        <v>1</v>
      </c>
      <c r="E619" s="4">
        <v>228</v>
      </c>
      <c r="F619" s="4">
        <f>ROUND(Source!AY611,O619)</f>
        <v>0</v>
      </c>
      <c r="G619" s="4" t="s">
        <v>61</v>
      </c>
      <c r="H619" s="4" t="s">
        <v>62</v>
      </c>
      <c r="I619" s="4"/>
      <c r="J619" s="4"/>
      <c r="K619" s="4">
        <v>228</v>
      </c>
      <c r="L619" s="4">
        <v>7</v>
      </c>
      <c r="M619" s="4">
        <v>3</v>
      </c>
      <c r="N619" s="4" t="s">
        <v>3</v>
      </c>
      <c r="O619" s="4">
        <v>2</v>
      </c>
      <c r="P619" s="4"/>
      <c r="Q619" s="4"/>
      <c r="R619" s="4"/>
      <c r="S619" s="4"/>
      <c r="T619" s="4"/>
      <c r="U619" s="4"/>
      <c r="V619" s="4"/>
      <c r="W619" s="4"/>
    </row>
    <row r="620" spans="1:245" x14ac:dyDescent="0.2">
      <c r="A620" s="4">
        <v>50</v>
      </c>
      <c r="B620" s="4">
        <v>0</v>
      </c>
      <c r="C620" s="4">
        <v>0</v>
      </c>
      <c r="D620" s="4">
        <v>1</v>
      </c>
      <c r="E620" s="4">
        <v>216</v>
      </c>
      <c r="F620" s="4">
        <f>ROUND(Source!AP611,O620)</f>
        <v>0</v>
      </c>
      <c r="G620" s="4" t="s">
        <v>63</v>
      </c>
      <c r="H620" s="4" t="s">
        <v>64</v>
      </c>
      <c r="I620" s="4"/>
      <c r="J620" s="4"/>
      <c r="K620" s="4">
        <v>216</v>
      </c>
      <c r="L620" s="4">
        <v>8</v>
      </c>
      <c r="M620" s="4">
        <v>3</v>
      </c>
      <c r="N620" s="4" t="s">
        <v>3</v>
      </c>
      <c r="O620" s="4">
        <v>2</v>
      </c>
      <c r="P620" s="4"/>
      <c r="Q620" s="4"/>
      <c r="R620" s="4"/>
      <c r="S620" s="4"/>
      <c r="T620" s="4"/>
      <c r="U620" s="4"/>
      <c r="V620" s="4"/>
      <c r="W620" s="4"/>
    </row>
    <row r="621" spans="1:245" x14ac:dyDescent="0.2">
      <c r="A621" s="4">
        <v>50</v>
      </c>
      <c r="B621" s="4">
        <v>0</v>
      </c>
      <c r="C621" s="4">
        <v>0</v>
      </c>
      <c r="D621" s="4">
        <v>1</v>
      </c>
      <c r="E621" s="4">
        <v>223</v>
      </c>
      <c r="F621" s="4">
        <f>ROUND(Source!AQ611,O621)</f>
        <v>0</v>
      </c>
      <c r="G621" s="4" t="s">
        <v>65</v>
      </c>
      <c r="H621" s="4" t="s">
        <v>66</v>
      </c>
      <c r="I621" s="4"/>
      <c r="J621" s="4"/>
      <c r="K621" s="4">
        <v>223</v>
      </c>
      <c r="L621" s="4">
        <v>9</v>
      </c>
      <c r="M621" s="4">
        <v>3</v>
      </c>
      <c r="N621" s="4" t="s">
        <v>3</v>
      </c>
      <c r="O621" s="4">
        <v>2</v>
      </c>
      <c r="P621" s="4"/>
      <c r="Q621" s="4"/>
      <c r="R621" s="4"/>
      <c r="S621" s="4"/>
      <c r="T621" s="4"/>
      <c r="U621" s="4"/>
      <c r="V621" s="4"/>
      <c r="W621" s="4"/>
    </row>
    <row r="622" spans="1:245" x14ac:dyDescent="0.2">
      <c r="A622" s="4">
        <v>50</v>
      </c>
      <c r="B622" s="4">
        <v>0</v>
      </c>
      <c r="C622" s="4">
        <v>0</v>
      </c>
      <c r="D622" s="4">
        <v>1</v>
      </c>
      <c r="E622" s="4">
        <v>229</v>
      </c>
      <c r="F622" s="4">
        <f>ROUND(Source!AZ611,O622)</f>
        <v>0</v>
      </c>
      <c r="G622" s="4" t="s">
        <v>67</v>
      </c>
      <c r="H622" s="4" t="s">
        <v>68</v>
      </c>
      <c r="I622" s="4"/>
      <c r="J622" s="4"/>
      <c r="K622" s="4">
        <v>229</v>
      </c>
      <c r="L622" s="4">
        <v>10</v>
      </c>
      <c r="M622" s="4">
        <v>3</v>
      </c>
      <c r="N622" s="4" t="s">
        <v>3</v>
      </c>
      <c r="O622" s="4">
        <v>2</v>
      </c>
      <c r="P622" s="4"/>
      <c r="Q622" s="4"/>
      <c r="R622" s="4"/>
      <c r="S622" s="4"/>
      <c r="T622" s="4"/>
      <c r="U622" s="4"/>
      <c r="V622" s="4"/>
      <c r="W622" s="4"/>
    </row>
    <row r="623" spans="1:245" x14ac:dyDescent="0.2">
      <c r="A623" s="4">
        <v>50</v>
      </c>
      <c r="B623" s="4">
        <v>0</v>
      </c>
      <c r="C623" s="4">
        <v>0</v>
      </c>
      <c r="D623" s="4">
        <v>1</v>
      </c>
      <c r="E623" s="4">
        <v>203</v>
      </c>
      <c r="F623" s="4">
        <f>ROUND(Source!Q611,O623)</f>
        <v>41441.42</v>
      </c>
      <c r="G623" s="4" t="s">
        <v>69</v>
      </c>
      <c r="H623" s="4" t="s">
        <v>70</v>
      </c>
      <c r="I623" s="4"/>
      <c r="J623" s="4"/>
      <c r="K623" s="4">
        <v>203</v>
      </c>
      <c r="L623" s="4">
        <v>11</v>
      </c>
      <c r="M623" s="4">
        <v>3</v>
      </c>
      <c r="N623" s="4" t="s">
        <v>3</v>
      </c>
      <c r="O623" s="4">
        <v>2</v>
      </c>
      <c r="P623" s="4"/>
      <c r="Q623" s="4"/>
      <c r="R623" s="4"/>
      <c r="S623" s="4"/>
      <c r="T623" s="4"/>
      <c r="U623" s="4"/>
      <c r="V623" s="4"/>
      <c r="W623" s="4"/>
    </row>
    <row r="624" spans="1:245" x14ac:dyDescent="0.2">
      <c r="A624" s="4">
        <v>50</v>
      </c>
      <c r="B624" s="4">
        <v>0</v>
      </c>
      <c r="C624" s="4">
        <v>0</v>
      </c>
      <c r="D624" s="4">
        <v>1</v>
      </c>
      <c r="E624" s="4">
        <v>231</v>
      </c>
      <c r="F624" s="4">
        <f>ROUND(Source!BB611,O624)</f>
        <v>0</v>
      </c>
      <c r="G624" s="4" t="s">
        <v>71</v>
      </c>
      <c r="H624" s="4" t="s">
        <v>72</v>
      </c>
      <c r="I624" s="4"/>
      <c r="J624" s="4"/>
      <c r="K624" s="4">
        <v>231</v>
      </c>
      <c r="L624" s="4">
        <v>12</v>
      </c>
      <c r="M624" s="4">
        <v>3</v>
      </c>
      <c r="N624" s="4" t="s">
        <v>3</v>
      </c>
      <c r="O624" s="4">
        <v>2</v>
      </c>
      <c r="P624" s="4"/>
      <c r="Q624" s="4"/>
      <c r="R624" s="4"/>
      <c r="S624" s="4"/>
      <c r="T624" s="4"/>
      <c r="U624" s="4"/>
      <c r="V624" s="4"/>
      <c r="W624" s="4"/>
    </row>
    <row r="625" spans="1:206" x14ac:dyDescent="0.2">
      <c r="A625" s="4">
        <v>50</v>
      </c>
      <c r="B625" s="4">
        <v>0</v>
      </c>
      <c r="C625" s="4">
        <v>0</v>
      </c>
      <c r="D625" s="4">
        <v>1</v>
      </c>
      <c r="E625" s="4">
        <v>204</v>
      </c>
      <c r="F625" s="4">
        <f>ROUND(Source!R611,O625)</f>
        <v>145.04</v>
      </c>
      <c r="G625" s="4" t="s">
        <v>73</v>
      </c>
      <c r="H625" s="4" t="s">
        <v>74</v>
      </c>
      <c r="I625" s="4"/>
      <c r="J625" s="4"/>
      <c r="K625" s="4">
        <v>204</v>
      </c>
      <c r="L625" s="4">
        <v>13</v>
      </c>
      <c r="M625" s="4">
        <v>3</v>
      </c>
      <c r="N625" s="4" t="s">
        <v>3</v>
      </c>
      <c r="O625" s="4">
        <v>2</v>
      </c>
      <c r="P625" s="4"/>
      <c r="Q625" s="4"/>
      <c r="R625" s="4"/>
      <c r="S625" s="4"/>
      <c r="T625" s="4"/>
      <c r="U625" s="4"/>
      <c r="V625" s="4"/>
      <c r="W625" s="4"/>
    </row>
    <row r="626" spans="1:206" x14ac:dyDescent="0.2">
      <c r="A626" s="4">
        <v>50</v>
      </c>
      <c r="B626" s="4">
        <v>0</v>
      </c>
      <c r="C626" s="4">
        <v>0</v>
      </c>
      <c r="D626" s="4">
        <v>1</v>
      </c>
      <c r="E626" s="4">
        <v>205</v>
      </c>
      <c r="F626" s="4">
        <f>ROUND(Source!S611,O626)</f>
        <v>0</v>
      </c>
      <c r="G626" s="4" t="s">
        <v>75</v>
      </c>
      <c r="H626" s="4" t="s">
        <v>76</v>
      </c>
      <c r="I626" s="4"/>
      <c r="J626" s="4"/>
      <c r="K626" s="4">
        <v>205</v>
      </c>
      <c r="L626" s="4">
        <v>14</v>
      </c>
      <c r="M626" s="4">
        <v>3</v>
      </c>
      <c r="N626" s="4" t="s">
        <v>3</v>
      </c>
      <c r="O626" s="4">
        <v>2</v>
      </c>
      <c r="P626" s="4"/>
      <c r="Q626" s="4"/>
      <c r="R626" s="4"/>
      <c r="S626" s="4"/>
      <c r="T626" s="4"/>
      <c r="U626" s="4"/>
      <c r="V626" s="4"/>
      <c r="W626" s="4"/>
    </row>
    <row r="627" spans="1:206" x14ac:dyDescent="0.2">
      <c r="A627" s="4">
        <v>50</v>
      </c>
      <c r="B627" s="4">
        <v>0</v>
      </c>
      <c r="C627" s="4">
        <v>0</v>
      </c>
      <c r="D627" s="4">
        <v>1</v>
      </c>
      <c r="E627" s="4">
        <v>232</v>
      </c>
      <c r="F627" s="4">
        <f>ROUND(Source!BC611,O627)</f>
        <v>0</v>
      </c>
      <c r="G627" s="4" t="s">
        <v>77</v>
      </c>
      <c r="H627" s="4" t="s">
        <v>78</v>
      </c>
      <c r="I627" s="4"/>
      <c r="J627" s="4"/>
      <c r="K627" s="4">
        <v>232</v>
      </c>
      <c r="L627" s="4">
        <v>15</v>
      </c>
      <c r="M627" s="4">
        <v>3</v>
      </c>
      <c r="N627" s="4" t="s">
        <v>3</v>
      </c>
      <c r="O627" s="4">
        <v>2</v>
      </c>
      <c r="P627" s="4"/>
      <c r="Q627" s="4"/>
      <c r="R627" s="4"/>
      <c r="S627" s="4"/>
      <c r="T627" s="4"/>
      <c r="U627" s="4"/>
      <c r="V627" s="4"/>
      <c r="W627" s="4"/>
    </row>
    <row r="628" spans="1:206" x14ac:dyDescent="0.2">
      <c r="A628" s="4">
        <v>50</v>
      </c>
      <c r="B628" s="4">
        <v>0</v>
      </c>
      <c r="C628" s="4">
        <v>0</v>
      </c>
      <c r="D628" s="4">
        <v>1</v>
      </c>
      <c r="E628" s="4">
        <v>214</v>
      </c>
      <c r="F628" s="4">
        <f>ROUND(Source!AS611,O628)</f>
        <v>6841.15</v>
      </c>
      <c r="G628" s="4" t="s">
        <v>79</v>
      </c>
      <c r="H628" s="4" t="s">
        <v>80</v>
      </c>
      <c r="I628" s="4"/>
      <c r="J628" s="4"/>
      <c r="K628" s="4">
        <v>214</v>
      </c>
      <c r="L628" s="4">
        <v>16</v>
      </c>
      <c r="M628" s="4">
        <v>3</v>
      </c>
      <c r="N628" s="4" t="s">
        <v>3</v>
      </c>
      <c r="O628" s="4">
        <v>2</v>
      </c>
      <c r="P628" s="4"/>
      <c r="Q628" s="4"/>
      <c r="R628" s="4"/>
      <c r="S628" s="4"/>
      <c r="T628" s="4"/>
      <c r="U628" s="4"/>
      <c r="V628" s="4"/>
      <c r="W628" s="4"/>
    </row>
    <row r="629" spans="1:206" x14ac:dyDescent="0.2">
      <c r="A629" s="4">
        <v>50</v>
      </c>
      <c r="B629" s="4">
        <v>0</v>
      </c>
      <c r="C629" s="4">
        <v>0</v>
      </c>
      <c r="D629" s="4">
        <v>1</v>
      </c>
      <c r="E629" s="4">
        <v>215</v>
      </c>
      <c r="F629" s="4">
        <f>ROUND(Source!AT611,O629)</f>
        <v>0</v>
      </c>
      <c r="G629" s="4" t="s">
        <v>81</v>
      </c>
      <c r="H629" s="4" t="s">
        <v>82</v>
      </c>
      <c r="I629" s="4"/>
      <c r="J629" s="4"/>
      <c r="K629" s="4">
        <v>215</v>
      </c>
      <c r="L629" s="4">
        <v>17</v>
      </c>
      <c r="M629" s="4">
        <v>3</v>
      </c>
      <c r="N629" s="4" t="s">
        <v>3</v>
      </c>
      <c r="O629" s="4">
        <v>2</v>
      </c>
      <c r="P629" s="4"/>
      <c r="Q629" s="4"/>
      <c r="R629" s="4"/>
      <c r="S629" s="4"/>
      <c r="T629" s="4"/>
      <c r="U629" s="4"/>
      <c r="V629" s="4"/>
      <c r="W629" s="4"/>
    </row>
    <row r="630" spans="1:206" x14ac:dyDescent="0.2">
      <c r="A630" s="4">
        <v>50</v>
      </c>
      <c r="B630" s="4">
        <v>0</v>
      </c>
      <c r="C630" s="4">
        <v>0</v>
      </c>
      <c r="D630" s="4">
        <v>1</v>
      </c>
      <c r="E630" s="4">
        <v>217</v>
      </c>
      <c r="F630" s="4">
        <f>ROUND(Source!AU611,O630)</f>
        <v>34842.49</v>
      </c>
      <c r="G630" s="4" t="s">
        <v>83</v>
      </c>
      <c r="H630" s="4" t="s">
        <v>84</v>
      </c>
      <c r="I630" s="4"/>
      <c r="J630" s="4"/>
      <c r="K630" s="4">
        <v>217</v>
      </c>
      <c r="L630" s="4">
        <v>18</v>
      </c>
      <c r="M630" s="4">
        <v>3</v>
      </c>
      <c r="N630" s="4" t="s">
        <v>3</v>
      </c>
      <c r="O630" s="4">
        <v>2</v>
      </c>
      <c r="P630" s="4"/>
      <c r="Q630" s="4"/>
      <c r="R630" s="4"/>
      <c r="S630" s="4"/>
      <c r="T630" s="4"/>
      <c r="U630" s="4"/>
      <c r="V630" s="4"/>
      <c r="W630" s="4"/>
    </row>
    <row r="631" spans="1:206" x14ac:dyDescent="0.2">
      <c r="A631" s="4">
        <v>50</v>
      </c>
      <c r="B631" s="4">
        <v>0</v>
      </c>
      <c r="C631" s="4">
        <v>0</v>
      </c>
      <c r="D631" s="4">
        <v>1</v>
      </c>
      <c r="E631" s="4">
        <v>230</v>
      </c>
      <c r="F631" s="4">
        <f>ROUND(Source!BA611,O631)</f>
        <v>0</v>
      </c>
      <c r="G631" s="4" t="s">
        <v>85</v>
      </c>
      <c r="H631" s="4" t="s">
        <v>86</v>
      </c>
      <c r="I631" s="4"/>
      <c r="J631" s="4"/>
      <c r="K631" s="4">
        <v>230</v>
      </c>
      <c r="L631" s="4">
        <v>19</v>
      </c>
      <c r="M631" s="4">
        <v>3</v>
      </c>
      <c r="N631" s="4" t="s">
        <v>3</v>
      </c>
      <c r="O631" s="4">
        <v>2</v>
      </c>
      <c r="P631" s="4"/>
      <c r="Q631" s="4"/>
      <c r="R631" s="4"/>
      <c r="S631" s="4"/>
      <c r="T631" s="4"/>
      <c r="U631" s="4"/>
      <c r="V631" s="4"/>
      <c r="W631" s="4"/>
    </row>
    <row r="632" spans="1:206" x14ac:dyDescent="0.2">
      <c r="A632" s="4">
        <v>50</v>
      </c>
      <c r="B632" s="4">
        <v>0</v>
      </c>
      <c r="C632" s="4">
        <v>0</v>
      </c>
      <c r="D632" s="4">
        <v>1</v>
      </c>
      <c r="E632" s="4">
        <v>206</v>
      </c>
      <c r="F632" s="4">
        <f>ROUND(Source!T611,O632)</f>
        <v>0</v>
      </c>
      <c r="G632" s="4" t="s">
        <v>87</v>
      </c>
      <c r="H632" s="4" t="s">
        <v>88</v>
      </c>
      <c r="I632" s="4"/>
      <c r="J632" s="4"/>
      <c r="K632" s="4">
        <v>206</v>
      </c>
      <c r="L632" s="4">
        <v>20</v>
      </c>
      <c r="M632" s="4">
        <v>3</v>
      </c>
      <c r="N632" s="4" t="s">
        <v>3</v>
      </c>
      <c r="O632" s="4">
        <v>2</v>
      </c>
      <c r="P632" s="4"/>
      <c r="Q632" s="4"/>
      <c r="R632" s="4"/>
      <c r="S632" s="4"/>
      <c r="T632" s="4"/>
      <c r="U632" s="4"/>
      <c r="V632" s="4"/>
      <c r="W632" s="4"/>
    </row>
    <row r="633" spans="1:206" x14ac:dyDescent="0.2">
      <c r="A633" s="4">
        <v>50</v>
      </c>
      <c r="B633" s="4">
        <v>0</v>
      </c>
      <c r="C633" s="4">
        <v>0</v>
      </c>
      <c r="D633" s="4">
        <v>1</v>
      </c>
      <c r="E633" s="4">
        <v>207</v>
      </c>
      <c r="F633" s="4">
        <f>Source!U611</f>
        <v>0</v>
      </c>
      <c r="G633" s="4" t="s">
        <v>89</v>
      </c>
      <c r="H633" s="4" t="s">
        <v>90</v>
      </c>
      <c r="I633" s="4"/>
      <c r="J633" s="4"/>
      <c r="K633" s="4">
        <v>207</v>
      </c>
      <c r="L633" s="4">
        <v>21</v>
      </c>
      <c r="M633" s="4">
        <v>3</v>
      </c>
      <c r="N633" s="4" t="s">
        <v>3</v>
      </c>
      <c r="O633" s="4">
        <v>-1</v>
      </c>
      <c r="P633" s="4"/>
      <c r="Q633" s="4"/>
      <c r="R633" s="4"/>
      <c r="S633" s="4"/>
      <c r="T633" s="4"/>
      <c r="U633" s="4"/>
      <c r="V633" s="4"/>
      <c r="W633" s="4"/>
    </row>
    <row r="634" spans="1:206" x14ac:dyDescent="0.2">
      <c r="A634" s="4">
        <v>50</v>
      </c>
      <c r="B634" s="4">
        <v>0</v>
      </c>
      <c r="C634" s="4">
        <v>0</v>
      </c>
      <c r="D634" s="4">
        <v>1</v>
      </c>
      <c r="E634" s="4">
        <v>208</v>
      </c>
      <c r="F634" s="4">
        <f>Source!V611</f>
        <v>0</v>
      </c>
      <c r="G634" s="4" t="s">
        <v>91</v>
      </c>
      <c r="H634" s="4" t="s">
        <v>92</v>
      </c>
      <c r="I634" s="4"/>
      <c r="J634" s="4"/>
      <c r="K634" s="4">
        <v>208</v>
      </c>
      <c r="L634" s="4">
        <v>22</v>
      </c>
      <c r="M634" s="4">
        <v>3</v>
      </c>
      <c r="N634" s="4" t="s">
        <v>3</v>
      </c>
      <c r="O634" s="4">
        <v>-1</v>
      </c>
      <c r="P634" s="4"/>
      <c r="Q634" s="4"/>
      <c r="R634" s="4"/>
      <c r="S634" s="4"/>
      <c r="T634" s="4"/>
      <c r="U634" s="4"/>
      <c r="V634" s="4"/>
      <c r="W634" s="4"/>
    </row>
    <row r="635" spans="1:206" x14ac:dyDescent="0.2">
      <c r="A635" s="4">
        <v>50</v>
      </c>
      <c r="B635" s="4">
        <v>0</v>
      </c>
      <c r="C635" s="4">
        <v>0</v>
      </c>
      <c r="D635" s="4">
        <v>1</v>
      </c>
      <c r="E635" s="4">
        <v>209</v>
      </c>
      <c r="F635" s="4">
        <f>ROUND(Source!W611,O635)</f>
        <v>0</v>
      </c>
      <c r="G635" s="4" t="s">
        <v>93</v>
      </c>
      <c r="H635" s="4" t="s">
        <v>94</v>
      </c>
      <c r="I635" s="4"/>
      <c r="J635" s="4"/>
      <c r="K635" s="4">
        <v>209</v>
      </c>
      <c r="L635" s="4">
        <v>23</v>
      </c>
      <c r="M635" s="4">
        <v>3</v>
      </c>
      <c r="N635" s="4" t="s">
        <v>3</v>
      </c>
      <c r="O635" s="4">
        <v>2</v>
      </c>
      <c r="P635" s="4"/>
      <c r="Q635" s="4"/>
      <c r="R635" s="4"/>
      <c r="S635" s="4"/>
      <c r="T635" s="4"/>
      <c r="U635" s="4"/>
      <c r="V635" s="4"/>
      <c r="W635" s="4"/>
    </row>
    <row r="636" spans="1:206" x14ac:dyDescent="0.2">
      <c r="A636" s="4">
        <v>50</v>
      </c>
      <c r="B636" s="4">
        <v>0</v>
      </c>
      <c r="C636" s="4">
        <v>0</v>
      </c>
      <c r="D636" s="4">
        <v>1</v>
      </c>
      <c r="E636" s="4">
        <v>210</v>
      </c>
      <c r="F636" s="4">
        <f>ROUND(Source!X611,O636)</f>
        <v>0</v>
      </c>
      <c r="G636" s="4" t="s">
        <v>95</v>
      </c>
      <c r="H636" s="4" t="s">
        <v>96</v>
      </c>
      <c r="I636" s="4"/>
      <c r="J636" s="4"/>
      <c r="K636" s="4">
        <v>210</v>
      </c>
      <c r="L636" s="4">
        <v>24</v>
      </c>
      <c r="M636" s="4">
        <v>3</v>
      </c>
      <c r="N636" s="4" t="s">
        <v>3</v>
      </c>
      <c r="O636" s="4">
        <v>2</v>
      </c>
      <c r="P636" s="4"/>
      <c r="Q636" s="4"/>
      <c r="R636" s="4"/>
      <c r="S636" s="4"/>
      <c r="T636" s="4"/>
      <c r="U636" s="4"/>
      <c r="V636" s="4"/>
      <c r="W636" s="4"/>
    </row>
    <row r="637" spans="1:206" x14ac:dyDescent="0.2">
      <c r="A637" s="4">
        <v>50</v>
      </c>
      <c r="B637" s="4">
        <v>0</v>
      </c>
      <c r="C637" s="4">
        <v>0</v>
      </c>
      <c r="D637" s="4">
        <v>1</v>
      </c>
      <c r="E637" s="4">
        <v>211</v>
      </c>
      <c r="F637" s="4">
        <f>ROUND(Source!Y611,O637)</f>
        <v>0</v>
      </c>
      <c r="G637" s="4" t="s">
        <v>97</v>
      </c>
      <c r="H637" s="4" t="s">
        <v>98</v>
      </c>
      <c r="I637" s="4"/>
      <c r="J637" s="4"/>
      <c r="K637" s="4">
        <v>211</v>
      </c>
      <c r="L637" s="4">
        <v>25</v>
      </c>
      <c r="M637" s="4">
        <v>3</v>
      </c>
      <c r="N637" s="4" t="s">
        <v>3</v>
      </c>
      <c r="O637" s="4">
        <v>2</v>
      </c>
      <c r="P637" s="4"/>
      <c r="Q637" s="4"/>
      <c r="R637" s="4"/>
      <c r="S637" s="4"/>
      <c r="T637" s="4"/>
      <c r="U637" s="4"/>
      <c r="V637" s="4"/>
      <c r="W637" s="4"/>
    </row>
    <row r="638" spans="1:206" x14ac:dyDescent="0.2">
      <c r="A638" s="4">
        <v>50</v>
      </c>
      <c r="B638" s="4">
        <v>0</v>
      </c>
      <c r="C638" s="4">
        <v>0</v>
      </c>
      <c r="D638" s="4">
        <v>1</v>
      </c>
      <c r="E638" s="4">
        <v>224</v>
      </c>
      <c r="F638" s="4">
        <f>ROUND(Source!AR611,O638)</f>
        <v>41683.64</v>
      </c>
      <c r="G638" s="4" t="s">
        <v>99</v>
      </c>
      <c r="H638" s="4" t="s">
        <v>100</v>
      </c>
      <c r="I638" s="4"/>
      <c r="J638" s="4"/>
      <c r="K638" s="4">
        <v>224</v>
      </c>
      <c r="L638" s="4">
        <v>26</v>
      </c>
      <c r="M638" s="4">
        <v>3</v>
      </c>
      <c r="N638" s="4" t="s">
        <v>3</v>
      </c>
      <c r="O638" s="4">
        <v>2</v>
      </c>
      <c r="P638" s="4"/>
      <c r="Q638" s="4"/>
      <c r="R638" s="4"/>
      <c r="S638" s="4"/>
      <c r="T638" s="4"/>
      <c r="U638" s="4"/>
      <c r="V638" s="4"/>
      <c r="W638" s="4"/>
    </row>
    <row r="640" spans="1:206" x14ac:dyDescent="0.2">
      <c r="A640" s="2">
        <v>51</v>
      </c>
      <c r="B640" s="2">
        <f>B454</f>
        <v>1</v>
      </c>
      <c r="C640" s="2">
        <f>A454</f>
        <v>4</v>
      </c>
      <c r="D640" s="2">
        <f>ROW(A454)</f>
        <v>454</v>
      </c>
      <c r="E640" s="2"/>
      <c r="F640" s="2" t="str">
        <f>IF(F454&lt;&gt;"",F454,"")</f>
        <v>Новый раздел</v>
      </c>
      <c r="G640" s="2" t="str">
        <f>IF(G454&lt;&gt;"",G454,"")</f>
        <v>Отмостка</v>
      </c>
      <c r="H640" s="2">
        <v>0</v>
      </c>
      <c r="I640" s="2"/>
      <c r="J640" s="2"/>
      <c r="K640" s="2"/>
      <c r="L640" s="2"/>
      <c r="M640" s="2"/>
      <c r="N640" s="2"/>
      <c r="O640" s="2">
        <f t="shared" ref="O640:T640" si="676">ROUND(O495+O574+O611+AB640,2)</f>
        <v>2648998.12</v>
      </c>
      <c r="P640" s="2">
        <f t="shared" si="676"/>
        <v>2037157.79</v>
      </c>
      <c r="Q640" s="2">
        <f t="shared" si="676"/>
        <v>103603.93</v>
      </c>
      <c r="R640" s="2">
        <f t="shared" si="676"/>
        <v>1476.32</v>
      </c>
      <c r="S640" s="2">
        <f t="shared" si="676"/>
        <v>508236.4</v>
      </c>
      <c r="T640" s="2">
        <f t="shared" si="676"/>
        <v>0</v>
      </c>
      <c r="U640" s="2">
        <f>U495+U574+U611+AH640</f>
        <v>2410.6287176999999</v>
      </c>
      <c r="V640" s="2">
        <f>V495+V574+V611+AI640</f>
        <v>0</v>
      </c>
      <c r="W640" s="2">
        <f>ROUND(W495+W574+W611+AJ640,2)</f>
        <v>0</v>
      </c>
      <c r="X640" s="2">
        <f>ROUND(X495+X574+X611+AK640,2)</f>
        <v>486117.64</v>
      </c>
      <c r="Y640" s="2">
        <f>ROUND(Y495+Y574+Y611+AL640,2)</f>
        <v>223858.12</v>
      </c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>
        <f t="shared" ref="AO640:BC640" si="677">ROUND(AO495+AO574+AO611+BX640,2)</f>
        <v>0</v>
      </c>
      <c r="AP640" s="2">
        <f t="shared" si="677"/>
        <v>0</v>
      </c>
      <c r="AQ640" s="2">
        <f t="shared" si="677"/>
        <v>0</v>
      </c>
      <c r="AR640" s="2">
        <f t="shared" si="677"/>
        <v>3361439.35</v>
      </c>
      <c r="AS640" s="2">
        <f t="shared" si="677"/>
        <v>3324258.46</v>
      </c>
      <c r="AT640" s="2">
        <f t="shared" si="677"/>
        <v>0</v>
      </c>
      <c r="AU640" s="2">
        <f t="shared" si="677"/>
        <v>37180.89</v>
      </c>
      <c r="AV640" s="2">
        <f t="shared" si="677"/>
        <v>2037157.79</v>
      </c>
      <c r="AW640" s="2">
        <f t="shared" si="677"/>
        <v>2037157.79</v>
      </c>
      <c r="AX640" s="2">
        <f t="shared" si="677"/>
        <v>0</v>
      </c>
      <c r="AY640" s="2">
        <f t="shared" si="677"/>
        <v>2037157.79</v>
      </c>
      <c r="AZ640" s="2">
        <f t="shared" si="677"/>
        <v>0</v>
      </c>
      <c r="BA640" s="2">
        <f t="shared" si="677"/>
        <v>0</v>
      </c>
      <c r="BB640" s="2">
        <f t="shared" si="677"/>
        <v>0</v>
      </c>
      <c r="BC640" s="2">
        <f t="shared" si="677"/>
        <v>0</v>
      </c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>
        <v>0</v>
      </c>
    </row>
    <row r="642" spans="1:23" x14ac:dyDescent="0.2">
      <c r="A642" s="4">
        <v>50</v>
      </c>
      <c r="B642" s="4">
        <v>0</v>
      </c>
      <c r="C642" s="4">
        <v>0</v>
      </c>
      <c r="D642" s="4">
        <v>1</v>
      </c>
      <c r="E642" s="4">
        <v>201</v>
      </c>
      <c r="F642" s="4">
        <f>ROUND(Source!O640,O642)</f>
        <v>2648998.12</v>
      </c>
      <c r="G642" s="4" t="s">
        <v>49</v>
      </c>
      <c r="H642" s="4" t="s">
        <v>50</v>
      </c>
      <c r="I642" s="4"/>
      <c r="J642" s="4"/>
      <c r="K642" s="4">
        <v>201</v>
      </c>
      <c r="L642" s="4">
        <v>1</v>
      </c>
      <c r="M642" s="4">
        <v>3</v>
      </c>
      <c r="N642" s="4" t="s">
        <v>3</v>
      </c>
      <c r="O642" s="4">
        <v>2</v>
      </c>
      <c r="P642" s="4"/>
      <c r="Q642" s="4"/>
      <c r="R642" s="4"/>
      <c r="S642" s="4"/>
      <c r="T642" s="4"/>
      <c r="U642" s="4"/>
      <c r="V642" s="4"/>
      <c r="W642" s="4"/>
    </row>
    <row r="643" spans="1:23" x14ac:dyDescent="0.2">
      <c r="A643" s="4">
        <v>50</v>
      </c>
      <c r="B643" s="4">
        <v>0</v>
      </c>
      <c r="C643" s="4">
        <v>0</v>
      </c>
      <c r="D643" s="4">
        <v>1</v>
      </c>
      <c r="E643" s="4">
        <v>202</v>
      </c>
      <c r="F643" s="4">
        <f>ROUND(Source!P640,O643)</f>
        <v>2037157.79</v>
      </c>
      <c r="G643" s="4" t="s">
        <v>51</v>
      </c>
      <c r="H643" s="4" t="s">
        <v>52</v>
      </c>
      <c r="I643" s="4"/>
      <c r="J643" s="4"/>
      <c r="K643" s="4">
        <v>202</v>
      </c>
      <c r="L643" s="4">
        <v>2</v>
      </c>
      <c r="M643" s="4">
        <v>3</v>
      </c>
      <c r="N643" s="4" t="s">
        <v>3</v>
      </c>
      <c r="O643" s="4">
        <v>2</v>
      </c>
      <c r="P643" s="4"/>
      <c r="Q643" s="4"/>
      <c r="R643" s="4"/>
      <c r="S643" s="4"/>
      <c r="T643" s="4"/>
      <c r="U643" s="4"/>
      <c r="V643" s="4"/>
      <c r="W643" s="4"/>
    </row>
    <row r="644" spans="1:23" x14ac:dyDescent="0.2">
      <c r="A644" s="4">
        <v>50</v>
      </c>
      <c r="B644" s="4">
        <v>0</v>
      </c>
      <c r="C644" s="4">
        <v>0</v>
      </c>
      <c r="D644" s="4">
        <v>1</v>
      </c>
      <c r="E644" s="4">
        <v>222</v>
      </c>
      <c r="F644" s="4">
        <f>ROUND(Source!AO640,O644)</f>
        <v>0</v>
      </c>
      <c r="G644" s="4" t="s">
        <v>53</v>
      </c>
      <c r="H644" s="4" t="s">
        <v>54</v>
      </c>
      <c r="I644" s="4"/>
      <c r="J644" s="4"/>
      <c r="K644" s="4">
        <v>222</v>
      </c>
      <c r="L644" s="4">
        <v>3</v>
      </c>
      <c r="M644" s="4">
        <v>3</v>
      </c>
      <c r="N644" s="4" t="s">
        <v>3</v>
      </c>
      <c r="O644" s="4">
        <v>2</v>
      </c>
      <c r="P644" s="4"/>
      <c r="Q644" s="4"/>
      <c r="R644" s="4"/>
      <c r="S644" s="4"/>
      <c r="T644" s="4"/>
      <c r="U644" s="4"/>
      <c r="V644" s="4"/>
      <c r="W644" s="4"/>
    </row>
    <row r="645" spans="1:23" x14ac:dyDescent="0.2">
      <c r="A645" s="4">
        <v>50</v>
      </c>
      <c r="B645" s="4">
        <v>0</v>
      </c>
      <c r="C645" s="4">
        <v>0</v>
      </c>
      <c r="D645" s="4">
        <v>1</v>
      </c>
      <c r="E645" s="4">
        <v>225</v>
      </c>
      <c r="F645" s="4">
        <f>ROUND(Source!AV640,O645)</f>
        <v>2037157.79</v>
      </c>
      <c r="G645" s="4" t="s">
        <v>55</v>
      </c>
      <c r="H645" s="4" t="s">
        <v>56</v>
      </c>
      <c r="I645" s="4"/>
      <c r="J645" s="4"/>
      <c r="K645" s="4">
        <v>225</v>
      </c>
      <c r="L645" s="4">
        <v>4</v>
      </c>
      <c r="M645" s="4">
        <v>3</v>
      </c>
      <c r="N645" s="4" t="s">
        <v>3</v>
      </c>
      <c r="O645" s="4">
        <v>2</v>
      </c>
      <c r="P645" s="4"/>
      <c r="Q645" s="4"/>
      <c r="R645" s="4"/>
      <c r="S645" s="4"/>
      <c r="T645" s="4"/>
      <c r="U645" s="4"/>
      <c r="V645" s="4"/>
      <c r="W645" s="4"/>
    </row>
    <row r="646" spans="1:23" x14ac:dyDescent="0.2">
      <c r="A646" s="4">
        <v>50</v>
      </c>
      <c r="B646" s="4">
        <v>0</v>
      </c>
      <c r="C646" s="4">
        <v>0</v>
      </c>
      <c r="D646" s="4">
        <v>1</v>
      </c>
      <c r="E646" s="4">
        <v>226</v>
      </c>
      <c r="F646" s="4">
        <f>ROUND(Source!AW640,O646)</f>
        <v>2037157.79</v>
      </c>
      <c r="G646" s="4" t="s">
        <v>57</v>
      </c>
      <c r="H646" s="4" t="s">
        <v>58</v>
      </c>
      <c r="I646" s="4"/>
      <c r="J646" s="4"/>
      <c r="K646" s="4">
        <v>226</v>
      </c>
      <c r="L646" s="4">
        <v>5</v>
      </c>
      <c r="M646" s="4">
        <v>3</v>
      </c>
      <c r="N646" s="4" t="s">
        <v>3</v>
      </c>
      <c r="O646" s="4">
        <v>2</v>
      </c>
      <c r="P646" s="4"/>
      <c r="Q646" s="4"/>
      <c r="R646" s="4"/>
      <c r="S646" s="4"/>
      <c r="T646" s="4"/>
      <c r="U646" s="4"/>
      <c r="V646" s="4"/>
      <c r="W646" s="4"/>
    </row>
    <row r="647" spans="1:23" x14ac:dyDescent="0.2">
      <c r="A647" s="4">
        <v>50</v>
      </c>
      <c r="B647" s="4">
        <v>0</v>
      </c>
      <c r="C647" s="4">
        <v>0</v>
      </c>
      <c r="D647" s="4">
        <v>1</v>
      </c>
      <c r="E647" s="4">
        <v>227</v>
      </c>
      <c r="F647" s="4">
        <f>ROUND(Source!AX640,O647)</f>
        <v>0</v>
      </c>
      <c r="G647" s="4" t="s">
        <v>59</v>
      </c>
      <c r="H647" s="4" t="s">
        <v>60</v>
      </c>
      <c r="I647" s="4"/>
      <c r="J647" s="4"/>
      <c r="K647" s="4">
        <v>227</v>
      </c>
      <c r="L647" s="4">
        <v>6</v>
      </c>
      <c r="M647" s="4">
        <v>3</v>
      </c>
      <c r="N647" s="4" t="s">
        <v>3</v>
      </c>
      <c r="O647" s="4">
        <v>2</v>
      </c>
      <c r="P647" s="4"/>
      <c r="Q647" s="4"/>
      <c r="R647" s="4"/>
      <c r="S647" s="4"/>
      <c r="T647" s="4"/>
      <c r="U647" s="4"/>
      <c r="V647" s="4"/>
      <c r="W647" s="4"/>
    </row>
    <row r="648" spans="1:23" x14ac:dyDescent="0.2">
      <c r="A648" s="4">
        <v>50</v>
      </c>
      <c r="B648" s="4">
        <v>0</v>
      </c>
      <c r="C648" s="4">
        <v>0</v>
      </c>
      <c r="D648" s="4">
        <v>1</v>
      </c>
      <c r="E648" s="4">
        <v>228</v>
      </c>
      <c r="F648" s="4">
        <f>ROUND(Source!AY640,O648)</f>
        <v>2037157.79</v>
      </c>
      <c r="G648" s="4" t="s">
        <v>61</v>
      </c>
      <c r="H648" s="4" t="s">
        <v>62</v>
      </c>
      <c r="I648" s="4"/>
      <c r="J648" s="4"/>
      <c r="K648" s="4">
        <v>228</v>
      </c>
      <c r="L648" s="4">
        <v>7</v>
      </c>
      <c r="M648" s="4">
        <v>3</v>
      </c>
      <c r="N648" s="4" t="s">
        <v>3</v>
      </c>
      <c r="O648" s="4">
        <v>2</v>
      </c>
      <c r="P648" s="4"/>
      <c r="Q648" s="4"/>
      <c r="R648" s="4"/>
      <c r="S648" s="4"/>
      <c r="T648" s="4"/>
      <c r="U648" s="4"/>
      <c r="V648" s="4"/>
      <c r="W648" s="4"/>
    </row>
    <row r="649" spans="1:23" x14ac:dyDescent="0.2">
      <c r="A649" s="4">
        <v>50</v>
      </c>
      <c r="B649" s="4">
        <v>0</v>
      </c>
      <c r="C649" s="4">
        <v>0</v>
      </c>
      <c r="D649" s="4">
        <v>1</v>
      </c>
      <c r="E649" s="4">
        <v>216</v>
      </c>
      <c r="F649" s="4">
        <f>ROUND(Source!AP640,O649)</f>
        <v>0</v>
      </c>
      <c r="G649" s="4" t="s">
        <v>63</v>
      </c>
      <c r="H649" s="4" t="s">
        <v>64</v>
      </c>
      <c r="I649" s="4"/>
      <c r="J649" s="4"/>
      <c r="K649" s="4">
        <v>216</v>
      </c>
      <c r="L649" s="4">
        <v>8</v>
      </c>
      <c r="M649" s="4">
        <v>3</v>
      </c>
      <c r="N649" s="4" t="s">
        <v>3</v>
      </c>
      <c r="O649" s="4">
        <v>2</v>
      </c>
      <c r="P649" s="4"/>
      <c r="Q649" s="4"/>
      <c r="R649" s="4"/>
      <c r="S649" s="4"/>
      <c r="T649" s="4"/>
      <c r="U649" s="4"/>
      <c r="V649" s="4"/>
      <c r="W649" s="4"/>
    </row>
    <row r="650" spans="1:23" x14ac:dyDescent="0.2">
      <c r="A650" s="4">
        <v>50</v>
      </c>
      <c r="B650" s="4">
        <v>0</v>
      </c>
      <c r="C650" s="4">
        <v>0</v>
      </c>
      <c r="D650" s="4">
        <v>1</v>
      </c>
      <c r="E650" s="4">
        <v>223</v>
      </c>
      <c r="F650" s="4">
        <f>ROUND(Source!AQ640,O650)</f>
        <v>0</v>
      </c>
      <c r="G650" s="4" t="s">
        <v>65</v>
      </c>
      <c r="H650" s="4" t="s">
        <v>66</v>
      </c>
      <c r="I650" s="4"/>
      <c r="J650" s="4"/>
      <c r="K650" s="4">
        <v>223</v>
      </c>
      <c r="L650" s="4">
        <v>9</v>
      </c>
      <c r="M650" s="4">
        <v>3</v>
      </c>
      <c r="N650" s="4" t="s">
        <v>3</v>
      </c>
      <c r="O650" s="4">
        <v>2</v>
      </c>
      <c r="P650" s="4"/>
      <c r="Q650" s="4"/>
      <c r="R650" s="4"/>
      <c r="S650" s="4"/>
      <c r="T650" s="4"/>
      <c r="U650" s="4"/>
      <c r="V650" s="4"/>
      <c r="W650" s="4"/>
    </row>
    <row r="651" spans="1:23" x14ac:dyDescent="0.2">
      <c r="A651" s="4">
        <v>50</v>
      </c>
      <c r="B651" s="4">
        <v>0</v>
      </c>
      <c r="C651" s="4">
        <v>0</v>
      </c>
      <c r="D651" s="4">
        <v>1</v>
      </c>
      <c r="E651" s="4">
        <v>229</v>
      </c>
      <c r="F651" s="4">
        <f>ROUND(Source!AZ640,O651)</f>
        <v>0</v>
      </c>
      <c r="G651" s="4" t="s">
        <v>67</v>
      </c>
      <c r="H651" s="4" t="s">
        <v>68</v>
      </c>
      <c r="I651" s="4"/>
      <c r="J651" s="4"/>
      <c r="K651" s="4">
        <v>229</v>
      </c>
      <c r="L651" s="4">
        <v>10</v>
      </c>
      <c r="M651" s="4">
        <v>3</v>
      </c>
      <c r="N651" s="4" t="s">
        <v>3</v>
      </c>
      <c r="O651" s="4">
        <v>2</v>
      </c>
      <c r="P651" s="4"/>
      <c r="Q651" s="4"/>
      <c r="R651" s="4"/>
      <c r="S651" s="4"/>
      <c r="T651" s="4"/>
      <c r="U651" s="4"/>
      <c r="V651" s="4"/>
      <c r="W651" s="4"/>
    </row>
    <row r="652" spans="1:23" x14ac:dyDescent="0.2">
      <c r="A652" s="4">
        <v>50</v>
      </c>
      <c r="B652" s="4">
        <v>0</v>
      </c>
      <c r="C652" s="4">
        <v>0</v>
      </c>
      <c r="D652" s="4">
        <v>1</v>
      </c>
      <c r="E652" s="4">
        <v>203</v>
      </c>
      <c r="F652" s="4">
        <f>ROUND(Source!Q640,O652)</f>
        <v>103603.93</v>
      </c>
      <c r="G652" s="4" t="s">
        <v>69</v>
      </c>
      <c r="H652" s="4" t="s">
        <v>70</v>
      </c>
      <c r="I652" s="4"/>
      <c r="J652" s="4"/>
      <c r="K652" s="4">
        <v>203</v>
      </c>
      <c r="L652" s="4">
        <v>11</v>
      </c>
      <c r="M652" s="4">
        <v>3</v>
      </c>
      <c r="N652" s="4" t="s">
        <v>3</v>
      </c>
      <c r="O652" s="4">
        <v>2</v>
      </c>
      <c r="P652" s="4"/>
      <c r="Q652" s="4"/>
      <c r="R652" s="4"/>
      <c r="S652" s="4"/>
      <c r="T652" s="4"/>
      <c r="U652" s="4"/>
      <c r="V652" s="4"/>
      <c r="W652" s="4"/>
    </row>
    <row r="653" spans="1:23" x14ac:dyDescent="0.2">
      <c r="A653" s="4">
        <v>50</v>
      </c>
      <c r="B653" s="4">
        <v>0</v>
      </c>
      <c r="C653" s="4">
        <v>0</v>
      </c>
      <c r="D653" s="4">
        <v>1</v>
      </c>
      <c r="E653" s="4">
        <v>231</v>
      </c>
      <c r="F653" s="4">
        <f>ROUND(Source!BB640,O653)</f>
        <v>0</v>
      </c>
      <c r="G653" s="4" t="s">
        <v>71</v>
      </c>
      <c r="H653" s="4" t="s">
        <v>72</v>
      </c>
      <c r="I653" s="4"/>
      <c r="J653" s="4"/>
      <c r="K653" s="4">
        <v>231</v>
      </c>
      <c r="L653" s="4">
        <v>12</v>
      </c>
      <c r="M653" s="4">
        <v>3</v>
      </c>
      <c r="N653" s="4" t="s">
        <v>3</v>
      </c>
      <c r="O653" s="4">
        <v>2</v>
      </c>
      <c r="P653" s="4"/>
      <c r="Q653" s="4"/>
      <c r="R653" s="4"/>
      <c r="S653" s="4"/>
      <c r="T653" s="4"/>
      <c r="U653" s="4"/>
      <c r="V653" s="4"/>
      <c r="W653" s="4"/>
    </row>
    <row r="654" spans="1:23" x14ac:dyDescent="0.2">
      <c r="A654" s="4">
        <v>50</v>
      </c>
      <c r="B654" s="4">
        <v>0</v>
      </c>
      <c r="C654" s="4">
        <v>0</v>
      </c>
      <c r="D654" s="4">
        <v>1</v>
      </c>
      <c r="E654" s="4">
        <v>204</v>
      </c>
      <c r="F654" s="4">
        <f>ROUND(Source!R640,O654)</f>
        <v>1476.32</v>
      </c>
      <c r="G654" s="4" t="s">
        <v>73</v>
      </c>
      <c r="H654" s="4" t="s">
        <v>74</v>
      </c>
      <c r="I654" s="4"/>
      <c r="J654" s="4"/>
      <c r="K654" s="4">
        <v>204</v>
      </c>
      <c r="L654" s="4">
        <v>13</v>
      </c>
      <c r="M654" s="4">
        <v>3</v>
      </c>
      <c r="N654" s="4" t="s">
        <v>3</v>
      </c>
      <c r="O654" s="4">
        <v>2</v>
      </c>
      <c r="P654" s="4"/>
      <c r="Q654" s="4"/>
      <c r="R654" s="4"/>
      <c r="S654" s="4"/>
      <c r="T654" s="4"/>
      <c r="U654" s="4"/>
      <c r="V654" s="4"/>
      <c r="W654" s="4"/>
    </row>
    <row r="655" spans="1:23" x14ac:dyDescent="0.2">
      <c r="A655" s="4">
        <v>50</v>
      </c>
      <c r="B655" s="4">
        <v>0</v>
      </c>
      <c r="C655" s="4">
        <v>0</v>
      </c>
      <c r="D655" s="4">
        <v>1</v>
      </c>
      <c r="E655" s="4">
        <v>205</v>
      </c>
      <c r="F655" s="4">
        <f>ROUND(Source!S640,O655)</f>
        <v>508236.4</v>
      </c>
      <c r="G655" s="4" t="s">
        <v>75</v>
      </c>
      <c r="H655" s="4" t="s">
        <v>76</v>
      </c>
      <c r="I655" s="4"/>
      <c r="J655" s="4"/>
      <c r="K655" s="4">
        <v>205</v>
      </c>
      <c r="L655" s="4">
        <v>14</v>
      </c>
      <c r="M655" s="4">
        <v>3</v>
      </c>
      <c r="N655" s="4" t="s">
        <v>3</v>
      </c>
      <c r="O655" s="4">
        <v>2</v>
      </c>
      <c r="P655" s="4"/>
      <c r="Q655" s="4"/>
      <c r="R655" s="4"/>
      <c r="S655" s="4"/>
      <c r="T655" s="4"/>
      <c r="U655" s="4"/>
      <c r="V655" s="4"/>
      <c r="W655" s="4"/>
    </row>
    <row r="656" spans="1:23" x14ac:dyDescent="0.2">
      <c r="A656" s="4">
        <v>50</v>
      </c>
      <c r="B656" s="4">
        <v>0</v>
      </c>
      <c r="C656" s="4">
        <v>0</v>
      </c>
      <c r="D656" s="4">
        <v>1</v>
      </c>
      <c r="E656" s="4">
        <v>232</v>
      </c>
      <c r="F656" s="4">
        <f>ROUND(Source!BC640,O656)</f>
        <v>0</v>
      </c>
      <c r="G656" s="4" t="s">
        <v>77</v>
      </c>
      <c r="H656" s="4" t="s">
        <v>78</v>
      </c>
      <c r="I656" s="4"/>
      <c r="J656" s="4"/>
      <c r="K656" s="4">
        <v>232</v>
      </c>
      <c r="L656" s="4">
        <v>15</v>
      </c>
      <c r="M656" s="4">
        <v>3</v>
      </c>
      <c r="N656" s="4" t="s">
        <v>3</v>
      </c>
      <c r="O656" s="4">
        <v>2</v>
      </c>
      <c r="P656" s="4"/>
      <c r="Q656" s="4"/>
      <c r="R656" s="4"/>
      <c r="S656" s="4"/>
      <c r="T656" s="4"/>
      <c r="U656" s="4"/>
      <c r="V656" s="4"/>
      <c r="W656" s="4"/>
    </row>
    <row r="657" spans="1:206" x14ac:dyDescent="0.2">
      <c r="A657" s="4">
        <v>50</v>
      </c>
      <c r="B657" s="4">
        <v>0</v>
      </c>
      <c r="C657" s="4">
        <v>0</v>
      </c>
      <c r="D657" s="4">
        <v>1</v>
      </c>
      <c r="E657" s="4">
        <v>214</v>
      </c>
      <c r="F657" s="4">
        <f>ROUND(Source!AS640,O657)</f>
        <v>3324258.46</v>
      </c>
      <c r="G657" s="4" t="s">
        <v>79</v>
      </c>
      <c r="H657" s="4" t="s">
        <v>80</v>
      </c>
      <c r="I657" s="4"/>
      <c r="J657" s="4"/>
      <c r="K657" s="4">
        <v>214</v>
      </c>
      <c r="L657" s="4">
        <v>16</v>
      </c>
      <c r="M657" s="4">
        <v>3</v>
      </c>
      <c r="N657" s="4" t="s">
        <v>3</v>
      </c>
      <c r="O657" s="4">
        <v>2</v>
      </c>
      <c r="P657" s="4"/>
      <c r="Q657" s="4"/>
      <c r="R657" s="4"/>
      <c r="S657" s="4"/>
      <c r="T657" s="4"/>
      <c r="U657" s="4"/>
      <c r="V657" s="4"/>
      <c r="W657" s="4"/>
    </row>
    <row r="658" spans="1:206" x14ac:dyDescent="0.2">
      <c r="A658" s="4">
        <v>50</v>
      </c>
      <c r="B658" s="4">
        <v>0</v>
      </c>
      <c r="C658" s="4">
        <v>0</v>
      </c>
      <c r="D658" s="4">
        <v>1</v>
      </c>
      <c r="E658" s="4">
        <v>215</v>
      </c>
      <c r="F658" s="4">
        <f>ROUND(Source!AT640,O658)</f>
        <v>0</v>
      </c>
      <c r="G658" s="4" t="s">
        <v>81</v>
      </c>
      <c r="H658" s="4" t="s">
        <v>82</v>
      </c>
      <c r="I658" s="4"/>
      <c r="J658" s="4"/>
      <c r="K658" s="4">
        <v>215</v>
      </c>
      <c r="L658" s="4">
        <v>17</v>
      </c>
      <c r="M658" s="4">
        <v>3</v>
      </c>
      <c r="N658" s="4" t="s">
        <v>3</v>
      </c>
      <c r="O658" s="4">
        <v>2</v>
      </c>
      <c r="P658" s="4"/>
      <c r="Q658" s="4"/>
      <c r="R658" s="4"/>
      <c r="S658" s="4"/>
      <c r="T658" s="4"/>
      <c r="U658" s="4"/>
      <c r="V658" s="4"/>
      <c r="W658" s="4"/>
    </row>
    <row r="659" spans="1:206" x14ac:dyDescent="0.2">
      <c r="A659" s="4">
        <v>50</v>
      </c>
      <c r="B659" s="4">
        <v>0</v>
      </c>
      <c r="C659" s="4">
        <v>0</v>
      </c>
      <c r="D659" s="4">
        <v>1</v>
      </c>
      <c r="E659" s="4">
        <v>217</v>
      </c>
      <c r="F659" s="4">
        <f>ROUND(Source!AU640,O659)</f>
        <v>37180.89</v>
      </c>
      <c r="G659" s="4" t="s">
        <v>83</v>
      </c>
      <c r="H659" s="4" t="s">
        <v>84</v>
      </c>
      <c r="I659" s="4"/>
      <c r="J659" s="4"/>
      <c r="K659" s="4">
        <v>217</v>
      </c>
      <c r="L659" s="4">
        <v>18</v>
      </c>
      <c r="M659" s="4">
        <v>3</v>
      </c>
      <c r="N659" s="4" t="s">
        <v>3</v>
      </c>
      <c r="O659" s="4">
        <v>2</v>
      </c>
      <c r="P659" s="4"/>
      <c r="Q659" s="4"/>
      <c r="R659" s="4"/>
      <c r="S659" s="4"/>
      <c r="T659" s="4"/>
      <c r="U659" s="4"/>
      <c r="V659" s="4"/>
      <c r="W659" s="4"/>
    </row>
    <row r="660" spans="1:206" x14ac:dyDescent="0.2">
      <c r="A660" s="4">
        <v>50</v>
      </c>
      <c r="B660" s="4">
        <v>0</v>
      </c>
      <c r="C660" s="4">
        <v>0</v>
      </c>
      <c r="D660" s="4">
        <v>1</v>
      </c>
      <c r="E660" s="4">
        <v>230</v>
      </c>
      <c r="F660" s="4">
        <f>ROUND(Source!BA640,O660)</f>
        <v>0</v>
      </c>
      <c r="G660" s="4" t="s">
        <v>85</v>
      </c>
      <c r="H660" s="4" t="s">
        <v>86</v>
      </c>
      <c r="I660" s="4"/>
      <c r="J660" s="4"/>
      <c r="K660" s="4">
        <v>230</v>
      </c>
      <c r="L660" s="4">
        <v>19</v>
      </c>
      <c r="M660" s="4">
        <v>3</v>
      </c>
      <c r="N660" s="4" t="s">
        <v>3</v>
      </c>
      <c r="O660" s="4">
        <v>2</v>
      </c>
      <c r="P660" s="4"/>
      <c r="Q660" s="4"/>
      <c r="R660" s="4"/>
      <c r="S660" s="4"/>
      <c r="T660" s="4"/>
      <c r="U660" s="4"/>
      <c r="V660" s="4"/>
      <c r="W660" s="4"/>
    </row>
    <row r="661" spans="1:206" x14ac:dyDescent="0.2">
      <c r="A661" s="4">
        <v>50</v>
      </c>
      <c r="B661" s="4">
        <v>0</v>
      </c>
      <c r="C661" s="4">
        <v>0</v>
      </c>
      <c r="D661" s="4">
        <v>1</v>
      </c>
      <c r="E661" s="4">
        <v>206</v>
      </c>
      <c r="F661" s="4">
        <f>ROUND(Source!T640,O661)</f>
        <v>0</v>
      </c>
      <c r="G661" s="4" t="s">
        <v>87</v>
      </c>
      <c r="H661" s="4" t="s">
        <v>88</v>
      </c>
      <c r="I661" s="4"/>
      <c r="J661" s="4"/>
      <c r="K661" s="4">
        <v>206</v>
      </c>
      <c r="L661" s="4">
        <v>20</v>
      </c>
      <c r="M661" s="4">
        <v>3</v>
      </c>
      <c r="N661" s="4" t="s">
        <v>3</v>
      </c>
      <c r="O661" s="4">
        <v>2</v>
      </c>
      <c r="P661" s="4"/>
      <c r="Q661" s="4"/>
      <c r="R661" s="4"/>
      <c r="S661" s="4"/>
      <c r="T661" s="4"/>
      <c r="U661" s="4"/>
      <c r="V661" s="4"/>
      <c r="W661" s="4"/>
    </row>
    <row r="662" spans="1:206" x14ac:dyDescent="0.2">
      <c r="A662" s="4">
        <v>50</v>
      </c>
      <c r="B662" s="4">
        <v>0</v>
      </c>
      <c r="C662" s="4">
        <v>0</v>
      </c>
      <c r="D662" s="4">
        <v>1</v>
      </c>
      <c r="E662" s="4">
        <v>207</v>
      </c>
      <c r="F662" s="4">
        <f>Source!U640</f>
        <v>2410.6287176999999</v>
      </c>
      <c r="G662" s="4" t="s">
        <v>89</v>
      </c>
      <c r="H662" s="4" t="s">
        <v>90</v>
      </c>
      <c r="I662" s="4"/>
      <c r="J662" s="4"/>
      <c r="K662" s="4">
        <v>207</v>
      </c>
      <c r="L662" s="4">
        <v>21</v>
      </c>
      <c r="M662" s="4">
        <v>3</v>
      </c>
      <c r="N662" s="4" t="s">
        <v>3</v>
      </c>
      <c r="O662" s="4">
        <v>-1</v>
      </c>
      <c r="P662" s="4"/>
      <c r="Q662" s="4"/>
      <c r="R662" s="4"/>
      <c r="S662" s="4"/>
      <c r="T662" s="4"/>
      <c r="U662" s="4"/>
      <c r="V662" s="4"/>
      <c r="W662" s="4"/>
    </row>
    <row r="663" spans="1:206" x14ac:dyDescent="0.2">
      <c r="A663" s="4">
        <v>50</v>
      </c>
      <c r="B663" s="4">
        <v>0</v>
      </c>
      <c r="C663" s="4">
        <v>0</v>
      </c>
      <c r="D663" s="4">
        <v>1</v>
      </c>
      <c r="E663" s="4">
        <v>208</v>
      </c>
      <c r="F663" s="4">
        <f>Source!V640</f>
        <v>0</v>
      </c>
      <c r="G663" s="4" t="s">
        <v>91</v>
      </c>
      <c r="H663" s="4" t="s">
        <v>92</v>
      </c>
      <c r="I663" s="4"/>
      <c r="J663" s="4"/>
      <c r="K663" s="4">
        <v>208</v>
      </c>
      <c r="L663" s="4">
        <v>22</v>
      </c>
      <c r="M663" s="4">
        <v>3</v>
      </c>
      <c r="N663" s="4" t="s">
        <v>3</v>
      </c>
      <c r="O663" s="4">
        <v>-1</v>
      </c>
      <c r="P663" s="4"/>
      <c r="Q663" s="4"/>
      <c r="R663" s="4"/>
      <c r="S663" s="4"/>
      <c r="T663" s="4"/>
      <c r="U663" s="4"/>
      <c r="V663" s="4"/>
      <c r="W663" s="4"/>
    </row>
    <row r="664" spans="1:206" x14ac:dyDescent="0.2">
      <c r="A664" s="4">
        <v>50</v>
      </c>
      <c r="B664" s="4">
        <v>0</v>
      </c>
      <c r="C664" s="4">
        <v>0</v>
      </c>
      <c r="D664" s="4">
        <v>1</v>
      </c>
      <c r="E664" s="4">
        <v>209</v>
      </c>
      <c r="F664" s="4">
        <f>ROUND(Source!W640,O664)</f>
        <v>0</v>
      </c>
      <c r="G664" s="4" t="s">
        <v>93</v>
      </c>
      <c r="H664" s="4" t="s">
        <v>94</v>
      </c>
      <c r="I664" s="4"/>
      <c r="J664" s="4"/>
      <c r="K664" s="4">
        <v>209</v>
      </c>
      <c r="L664" s="4">
        <v>23</v>
      </c>
      <c r="M664" s="4">
        <v>3</v>
      </c>
      <c r="N664" s="4" t="s">
        <v>3</v>
      </c>
      <c r="O664" s="4">
        <v>2</v>
      </c>
      <c r="P664" s="4"/>
      <c r="Q664" s="4"/>
      <c r="R664" s="4"/>
      <c r="S664" s="4"/>
      <c r="T664" s="4"/>
      <c r="U664" s="4"/>
      <c r="V664" s="4"/>
      <c r="W664" s="4"/>
    </row>
    <row r="665" spans="1:206" x14ac:dyDescent="0.2">
      <c r="A665" s="4">
        <v>50</v>
      </c>
      <c r="B665" s="4">
        <v>0</v>
      </c>
      <c r="C665" s="4">
        <v>0</v>
      </c>
      <c r="D665" s="4">
        <v>1</v>
      </c>
      <c r="E665" s="4">
        <v>210</v>
      </c>
      <c r="F665" s="4">
        <f>ROUND(Source!X640,O665)</f>
        <v>486117.64</v>
      </c>
      <c r="G665" s="4" t="s">
        <v>95</v>
      </c>
      <c r="H665" s="4" t="s">
        <v>96</v>
      </c>
      <c r="I665" s="4"/>
      <c r="J665" s="4"/>
      <c r="K665" s="4">
        <v>210</v>
      </c>
      <c r="L665" s="4">
        <v>24</v>
      </c>
      <c r="M665" s="4">
        <v>3</v>
      </c>
      <c r="N665" s="4" t="s">
        <v>3</v>
      </c>
      <c r="O665" s="4">
        <v>2</v>
      </c>
      <c r="P665" s="4"/>
      <c r="Q665" s="4"/>
      <c r="R665" s="4"/>
      <c r="S665" s="4"/>
      <c r="T665" s="4"/>
      <c r="U665" s="4"/>
      <c r="V665" s="4"/>
      <c r="W665" s="4"/>
    </row>
    <row r="666" spans="1:206" x14ac:dyDescent="0.2">
      <c r="A666" s="4">
        <v>50</v>
      </c>
      <c r="B666" s="4">
        <v>0</v>
      </c>
      <c r="C666" s="4">
        <v>0</v>
      </c>
      <c r="D666" s="4">
        <v>1</v>
      </c>
      <c r="E666" s="4">
        <v>211</v>
      </c>
      <c r="F666" s="4">
        <f>ROUND(Source!Y640,O666)</f>
        <v>223858.12</v>
      </c>
      <c r="G666" s="4" t="s">
        <v>97</v>
      </c>
      <c r="H666" s="4" t="s">
        <v>98</v>
      </c>
      <c r="I666" s="4"/>
      <c r="J666" s="4"/>
      <c r="K666" s="4">
        <v>211</v>
      </c>
      <c r="L666" s="4">
        <v>25</v>
      </c>
      <c r="M666" s="4">
        <v>3</v>
      </c>
      <c r="N666" s="4" t="s">
        <v>3</v>
      </c>
      <c r="O666" s="4">
        <v>2</v>
      </c>
      <c r="P666" s="4"/>
      <c r="Q666" s="4"/>
      <c r="R666" s="4"/>
      <c r="S666" s="4"/>
      <c r="T666" s="4"/>
      <c r="U666" s="4"/>
      <c r="V666" s="4"/>
      <c r="W666" s="4"/>
    </row>
    <row r="667" spans="1:206" x14ac:dyDescent="0.2">
      <c r="A667" s="4">
        <v>50</v>
      </c>
      <c r="B667" s="4">
        <v>0</v>
      </c>
      <c r="C667" s="4">
        <v>0</v>
      </c>
      <c r="D667" s="4">
        <v>1</v>
      </c>
      <c r="E667" s="4">
        <v>224</v>
      </c>
      <c r="F667" s="4">
        <f>ROUND(Source!AR640,O667)</f>
        <v>3361439.35</v>
      </c>
      <c r="G667" s="4" t="s">
        <v>99</v>
      </c>
      <c r="H667" s="4" t="s">
        <v>100</v>
      </c>
      <c r="I667" s="4"/>
      <c r="J667" s="4"/>
      <c r="K667" s="4">
        <v>224</v>
      </c>
      <c r="L667" s="4">
        <v>26</v>
      </c>
      <c r="M667" s="4">
        <v>3</v>
      </c>
      <c r="N667" s="4" t="s">
        <v>3</v>
      </c>
      <c r="O667" s="4">
        <v>2</v>
      </c>
      <c r="P667" s="4"/>
      <c r="Q667" s="4"/>
      <c r="R667" s="4"/>
      <c r="S667" s="4"/>
      <c r="T667" s="4"/>
      <c r="U667" s="4"/>
      <c r="V667" s="4"/>
      <c r="W667" s="4"/>
    </row>
    <row r="669" spans="1:206" x14ac:dyDescent="0.2">
      <c r="A669" s="2">
        <v>51</v>
      </c>
      <c r="B669" s="2">
        <f>B20</f>
        <v>1</v>
      </c>
      <c r="C669" s="2">
        <f>A20</f>
        <v>3</v>
      </c>
      <c r="D669" s="2">
        <f>ROW(A20)</f>
        <v>20</v>
      </c>
      <c r="E669" s="2"/>
      <c r="F669" s="2" t="str">
        <f>IF(F20&lt;&gt;"",F20,"")</f>
        <v>Новая локальная смета</v>
      </c>
      <c r="G669" s="2" t="str">
        <f>IF(G20&lt;&gt;"",G20,"")</f>
        <v>Новая локальная смета</v>
      </c>
      <c r="H669" s="2">
        <v>0</v>
      </c>
      <c r="I669" s="2"/>
      <c r="J669" s="2"/>
      <c r="K669" s="2"/>
      <c r="L669" s="2"/>
      <c r="M669" s="2"/>
      <c r="N669" s="2"/>
      <c r="O669" s="2">
        <f t="shared" ref="O669:T669" si="678">ROUND(O274+O425+O640+AB669,2)</f>
        <v>17229053.449999999</v>
      </c>
      <c r="P669" s="2">
        <f t="shared" si="678"/>
        <v>11131627.130000001</v>
      </c>
      <c r="Q669" s="2">
        <f t="shared" si="678"/>
        <v>404675.32</v>
      </c>
      <c r="R669" s="2">
        <f t="shared" si="678"/>
        <v>8337.02</v>
      </c>
      <c r="S669" s="2">
        <f t="shared" si="678"/>
        <v>5692751</v>
      </c>
      <c r="T669" s="2">
        <f t="shared" si="678"/>
        <v>0</v>
      </c>
      <c r="U669" s="2">
        <f>U274+U425+U640+AH669</f>
        <v>25382.578325750004</v>
      </c>
      <c r="V669" s="2">
        <f>V274+V425+V640+AI669</f>
        <v>0</v>
      </c>
      <c r="W669" s="2">
        <f>ROUND(W274+W425+W640+AJ669,2)</f>
        <v>0</v>
      </c>
      <c r="X669" s="2">
        <f>ROUND(X274+X425+X640+AK669,2)</f>
        <v>4807414.09</v>
      </c>
      <c r="Y669" s="2">
        <f>ROUND(Y274+Y425+Y640+AL669,2)</f>
        <v>2505044.4700000002</v>
      </c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>
        <f t="shared" ref="AO669:BC669" si="679">ROUND(AO274+AO425+AO640+BX669,2)</f>
        <v>0</v>
      </c>
      <c r="AP669" s="2">
        <f t="shared" si="679"/>
        <v>0</v>
      </c>
      <c r="AQ669" s="2">
        <f t="shared" si="679"/>
        <v>0</v>
      </c>
      <c r="AR669" s="2">
        <f t="shared" si="679"/>
        <v>24555434.859999999</v>
      </c>
      <c r="AS669" s="2">
        <f t="shared" si="679"/>
        <v>24477578.359999999</v>
      </c>
      <c r="AT669" s="2">
        <f t="shared" si="679"/>
        <v>0</v>
      </c>
      <c r="AU669" s="2">
        <f t="shared" si="679"/>
        <v>77856.5</v>
      </c>
      <c r="AV669" s="2">
        <f t="shared" si="679"/>
        <v>11131627.130000001</v>
      </c>
      <c r="AW669" s="2">
        <f t="shared" si="679"/>
        <v>11131627.130000001</v>
      </c>
      <c r="AX669" s="2">
        <f t="shared" si="679"/>
        <v>0</v>
      </c>
      <c r="AY669" s="2">
        <f t="shared" si="679"/>
        <v>11131627.130000001</v>
      </c>
      <c r="AZ669" s="2">
        <f t="shared" si="679"/>
        <v>0</v>
      </c>
      <c r="BA669" s="2">
        <f t="shared" si="679"/>
        <v>0</v>
      </c>
      <c r="BB669" s="2">
        <f t="shared" si="679"/>
        <v>0</v>
      </c>
      <c r="BC669" s="2">
        <f t="shared" si="679"/>
        <v>0</v>
      </c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>
        <v>0</v>
      </c>
    </row>
    <row r="671" spans="1:206" x14ac:dyDescent="0.2">
      <c r="A671" s="4">
        <v>50</v>
      </c>
      <c r="B671" s="4">
        <v>0</v>
      </c>
      <c r="C671" s="4">
        <v>0</v>
      </c>
      <c r="D671" s="4">
        <v>1</v>
      </c>
      <c r="E671" s="4">
        <v>201</v>
      </c>
      <c r="F671" s="4">
        <f>ROUND(Source!O669,O671)</f>
        <v>17229053.449999999</v>
      </c>
      <c r="G671" s="4" t="s">
        <v>49</v>
      </c>
      <c r="H671" s="4" t="s">
        <v>50</v>
      </c>
      <c r="I671" s="4"/>
      <c r="J671" s="4"/>
      <c r="K671" s="4">
        <v>201</v>
      </c>
      <c r="L671" s="4">
        <v>1</v>
      </c>
      <c r="M671" s="4">
        <v>3</v>
      </c>
      <c r="N671" s="4" t="s">
        <v>3</v>
      </c>
      <c r="O671" s="4">
        <v>2</v>
      </c>
      <c r="P671" s="4"/>
      <c r="Q671" s="4"/>
      <c r="R671" s="4"/>
      <c r="S671" s="4"/>
      <c r="T671" s="4"/>
      <c r="U671" s="4"/>
      <c r="V671" s="4"/>
      <c r="W671" s="4"/>
    </row>
    <row r="672" spans="1:206" x14ac:dyDescent="0.2">
      <c r="A672" s="4">
        <v>50</v>
      </c>
      <c r="B672" s="4">
        <v>0</v>
      </c>
      <c r="C672" s="4">
        <v>0</v>
      </c>
      <c r="D672" s="4">
        <v>1</v>
      </c>
      <c r="E672" s="4">
        <v>202</v>
      </c>
      <c r="F672" s="4">
        <f>ROUND(Source!P669,O672)</f>
        <v>11131627.130000001</v>
      </c>
      <c r="G672" s="4" t="s">
        <v>51</v>
      </c>
      <c r="H672" s="4" t="s">
        <v>52</v>
      </c>
      <c r="I672" s="4"/>
      <c r="J672" s="4"/>
      <c r="K672" s="4">
        <v>202</v>
      </c>
      <c r="L672" s="4">
        <v>2</v>
      </c>
      <c r="M672" s="4">
        <v>3</v>
      </c>
      <c r="N672" s="4" t="s">
        <v>3</v>
      </c>
      <c r="O672" s="4">
        <v>2</v>
      </c>
      <c r="P672" s="4"/>
      <c r="Q672" s="4"/>
      <c r="R672" s="4"/>
      <c r="S672" s="4"/>
      <c r="T672" s="4"/>
      <c r="U672" s="4"/>
      <c r="V672" s="4"/>
      <c r="W672" s="4"/>
    </row>
    <row r="673" spans="1:23" x14ac:dyDescent="0.2">
      <c r="A673" s="4">
        <v>50</v>
      </c>
      <c r="B673" s="4">
        <v>0</v>
      </c>
      <c r="C673" s="4">
        <v>0</v>
      </c>
      <c r="D673" s="4">
        <v>1</v>
      </c>
      <c r="E673" s="4">
        <v>222</v>
      </c>
      <c r="F673" s="4">
        <f>ROUND(Source!AO669,O673)</f>
        <v>0</v>
      </c>
      <c r="G673" s="4" t="s">
        <v>53</v>
      </c>
      <c r="H673" s="4" t="s">
        <v>54</v>
      </c>
      <c r="I673" s="4"/>
      <c r="J673" s="4"/>
      <c r="K673" s="4">
        <v>222</v>
      </c>
      <c r="L673" s="4">
        <v>3</v>
      </c>
      <c r="M673" s="4">
        <v>3</v>
      </c>
      <c r="N673" s="4" t="s">
        <v>3</v>
      </c>
      <c r="O673" s="4">
        <v>2</v>
      </c>
      <c r="P673" s="4"/>
      <c r="Q673" s="4"/>
      <c r="R673" s="4"/>
      <c r="S673" s="4"/>
      <c r="T673" s="4"/>
      <c r="U673" s="4"/>
      <c r="V673" s="4"/>
      <c r="W673" s="4"/>
    </row>
    <row r="674" spans="1:23" x14ac:dyDescent="0.2">
      <c r="A674" s="4">
        <v>50</v>
      </c>
      <c r="B674" s="4">
        <v>0</v>
      </c>
      <c r="C674" s="4">
        <v>0</v>
      </c>
      <c r="D674" s="4">
        <v>1</v>
      </c>
      <c r="E674" s="4">
        <v>225</v>
      </c>
      <c r="F674" s="4">
        <f>ROUND(Source!AV669,O674)</f>
        <v>11131627.130000001</v>
      </c>
      <c r="G674" s="4" t="s">
        <v>55</v>
      </c>
      <c r="H674" s="4" t="s">
        <v>56</v>
      </c>
      <c r="I674" s="4"/>
      <c r="J674" s="4"/>
      <c r="K674" s="4">
        <v>225</v>
      </c>
      <c r="L674" s="4">
        <v>4</v>
      </c>
      <c r="M674" s="4">
        <v>3</v>
      </c>
      <c r="N674" s="4" t="s">
        <v>3</v>
      </c>
      <c r="O674" s="4">
        <v>2</v>
      </c>
      <c r="P674" s="4"/>
      <c r="Q674" s="4"/>
      <c r="R674" s="4"/>
      <c r="S674" s="4"/>
      <c r="T674" s="4"/>
      <c r="U674" s="4"/>
      <c r="V674" s="4"/>
      <c r="W674" s="4"/>
    </row>
    <row r="675" spans="1:23" x14ac:dyDescent="0.2">
      <c r="A675" s="4">
        <v>50</v>
      </c>
      <c r="B675" s="4">
        <v>0</v>
      </c>
      <c r="C675" s="4">
        <v>0</v>
      </c>
      <c r="D675" s="4">
        <v>1</v>
      </c>
      <c r="E675" s="4">
        <v>226</v>
      </c>
      <c r="F675" s="4">
        <f>ROUND(Source!AW669,O675)</f>
        <v>11131627.130000001</v>
      </c>
      <c r="G675" s="4" t="s">
        <v>57</v>
      </c>
      <c r="H675" s="4" t="s">
        <v>58</v>
      </c>
      <c r="I675" s="4"/>
      <c r="J675" s="4"/>
      <c r="K675" s="4">
        <v>226</v>
      </c>
      <c r="L675" s="4">
        <v>5</v>
      </c>
      <c r="M675" s="4">
        <v>3</v>
      </c>
      <c r="N675" s="4" t="s">
        <v>3</v>
      </c>
      <c r="O675" s="4">
        <v>2</v>
      </c>
      <c r="P675" s="4"/>
      <c r="Q675" s="4"/>
      <c r="R675" s="4"/>
      <c r="S675" s="4"/>
      <c r="T675" s="4"/>
      <c r="U675" s="4"/>
      <c r="V675" s="4"/>
      <c r="W675" s="4"/>
    </row>
    <row r="676" spans="1:23" x14ac:dyDescent="0.2">
      <c r="A676" s="4">
        <v>50</v>
      </c>
      <c r="B676" s="4">
        <v>0</v>
      </c>
      <c r="C676" s="4">
        <v>0</v>
      </c>
      <c r="D676" s="4">
        <v>1</v>
      </c>
      <c r="E676" s="4">
        <v>227</v>
      </c>
      <c r="F676" s="4">
        <f>ROUND(Source!AX669,O676)</f>
        <v>0</v>
      </c>
      <c r="G676" s="4" t="s">
        <v>59</v>
      </c>
      <c r="H676" s="4" t="s">
        <v>60</v>
      </c>
      <c r="I676" s="4"/>
      <c r="J676" s="4"/>
      <c r="K676" s="4">
        <v>227</v>
      </c>
      <c r="L676" s="4">
        <v>6</v>
      </c>
      <c r="M676" s="4">
        <v>3</v>
      </c>
      <c r="N676" s="4" t="s">
        <v>3</v>
      </c>
      <c r="O676" s="4">
        <v>2</v>
      </c>
      <c r="P676" s="4"/>
      <c r="Q676" s="4"/>
      <c r="R676" s="4"/>
      <c r="S676" s="4"/>
      <c r="T676" s="4"/>
      <c r="U676" s="4"/>
      <c r="V676" s="4"/>
      <c r="W676" s="4"/>
    </row>
    <row r="677" spans="1:23" x14ac:dyDescent="0.2">
      <c r="A677" s="4">
        <v>50</v>
      </c>
      <c r="B677" s="4">
        <v>0</v>
      </c>
      <c r="C677" s="4">
        <v>0</v>
      </c>
      <c r="D677" s="4">
        <v>1</v>
      </c>
      <c r="E677" s="4">
        <v>228</v>
      </c>
      <c r="F677" s="4">
        <f>ROUND(Source!AY669,O677)</f>
        <v>11131627.130000001</v>
      </c>
      <c r="G677" s="4" t="s">
        <v>61</v>
      </c>
      <c r="H677" s="4" t="s">
        <v>62</v>
      </c>
      <c r="I677" s="4"/>
      <c r="J677" s="4"/>
      <c r="K677" s="4">
        <v>228</v>
      </c>
      <c r="L677" s="4">
        <v>7</v>
      </c>
      <c r="M677" s="4">
        <v>3</v>
      </c>
      <c r="N677" s="4" t="s">
        <v>3</v>
      </c>
      <c r="O677" s="4">
        <v>2</v>
      </c>
      <c r="P677" s="4"/>
      <c r="Q677" s="4"/>
      <c r="R677" s="4"/>
      <c r="S677" s="4"/>
      <c r="T677" s="4"/>
      <c r="U677" s="4"/>
      <c r="V677" s="4"/>
      <c r="W677" s="4"/>
    </row>
    <row r="678" spans="1:23" x14ac:dyDescent="0.2">
      <c r="A678" s="4">
        <v>50</v>
      </c>
      <c r="B678" s="4">
        <v>0</v>
      </c>
      <c r="C678" s="4">
        <v>0</v>
      </c>
      <c r="D678" s="4">
        <v>1</v>
      </c>
      <c r="E678" s="4">
        <v>216</v>
      </c>
      <c r="F678" s="4">
        <f>ROUND(Source!AP669,O678)</f>
        <v>0</v>
      </c>
      <c r="G678" s="4" t="s">
        <v>63</v>
      </c>
      <c r="H678" s="4" t="s">
        <v>64</v>
      </c>
      <c r="I678" s="4"/>
      <c r="J678" s="4"/>
      <c r="K678" s="4">
        <v>216</v>
      </c>
      <c r="L678" s="4">
        <v>8</v>
      </c>
      <c r="M678" s="4">
        <v>3</v>
      </c>
      <c r="N678" s="4" t="s">
        <v>3</v>
      </c>
      <c r="O678" s="4">
        <v>2</v>
      </c>
      <c r="P678" s="4"/>
      <c r="Q678" s="4"/>
      <c r="R678" s="4"/>
      <c r="S678" s="4"/>
      <c r="T678" s="4"/>
      <c r="U678" s="4"/>
      <c r="V678" s="4"/>
      <c r="W678" s="4"/>
    </row>
    <row r="679" spans="1:23" x14ac:dyDescent="0.2">
      <c r="A679" s="4">
        <v>50</v>
      </c>
      <c r="B679" s="4">
        <v>0</v>
      </c>
      <c r="C679" s="4">
        <v>0</v>
      </c>
      <c r="D679" s="4">
        <v>1</v>
      </c>
      <c r="E679" s="4">
        <v>223</v>
      </c>
      <c r="F679" s="4">
        <f>ROUND(Source!AQ669,O679)</f>
        <v>0</v>
      </c>
      <c r="G679" s="4" t="s">
        <v>65</v>
      </c>
      <c r="H679" s="4" t="s">
        <v>66</v>
      </c>
      <c r="I679" s="4"/>
      <c r="J679" s="4"/>
      <c r="K679" s="4">
        <v>223</v>
      </c>
      <c r="L679" s="4">
        <v>9</v>
      </c>
      <c r="M679" s="4">
        <v>3</v>
      </c>
      <c r="N679" s="4" t="s">
        <v>3</v>
      </c>
      <c r="O679" s="4">
        <v>2</v>
      </c>
      <c r="P679" s="4"/>
      <c r="Q679" s="4"/>
      <c r="R679" s="4"/>
      <c r="S679" s="4"/>
      <c r="T679" s="4"/>
      <c r="U679" s="4"/>
      <c r="V679" s="4"/>
      <c r="W679" s="4"/>
    </row>
    <row r="680" spans="1:23" x14ac:dyDescent="0.2">
      <c r="A680" s="4">
        <v>50</v>
      </c>
      <c r="B680" s="4">
        <v>0</v>
      </c>
      <c r="C680" s="4">
        <v>0</v>
      </c>
      <c r="D680" s="4">
        <v>1</v>
      </c>
      <c r="E680" s="4">
        <v>229</v>
      </c>
      <c r="F680" s="4">
        <f>ROUND(Source!AZ669,O680)</f>
        <v>0</v>
      </c>
      <c r="G680" s="4" t="s">
        <v>67</v>
      </c>
      <c r="H680" s="4" t="s">
        <v>68</v>
      </c>
      <c r="I680" s="4"/>
      <c r="J680" s="4"/>
      <c r="K680" s="4">
        <v>229</v>
      </c>
      <c r="L680" s="4">
        <v>10</v>
      </c>
      <c r="M680" s="4">
        <v>3</v>
      </c>
      <c r="N680" s="4" t="s">
        <v>3</v>
      </c>
      <c r="O680" s="4">
        <v>2</v>
      </c>
      <c r="P680" s="4"/>
      <c r="Q680" s="4"/>
      <c r="R680" s="4"/>
      <c r="S680" s="4"/>
      <c r="T680" s="4"/>
      <c r="U680" s="4"/>
      <c r="V680" s="4"/>
      <c r="W680" s="4"/>
    </row>
    <row r="681" spans="1:23" x14ac:dyDescent="0.2">
      <c r="A681" s="4">
        <v>50</v>
      </c>
      <c r="B681" s="4">
        <v>0</v>
      </c>
      <c r="C681" s="4">
        <v>0</v>
      </c>
      <c r="D681" s="4">
        <v>1</v>
      </c>
      <c r="E681" s="4">
        <v>203</v>
      </c>
      <c r="F681" s="4">
        <f>ROUND(Source!Q669,O681)</f>
        <v>404675.32</v>
      </c>
      <c r="G681" s="4" t="s">
        <v>69</v>
      </c>
      <c r="H681" s="4" t="s">
        <v>70</v>
      </c>
      <c r="I681" s="4"/>
      <c r="J681" s="4"/>
      <c r="K681" s="4">
        <v>203</v>
      </c>
      <c r="L681" s="4">
        <v>11</v>
      </c>
      <c r="M681" s="4">
        <v>3</v>
      </c>
      <c r="N681" s="4" t="s">
        <v>3</v>
      </c>
      <c r="O681" s="4">
        <v>2</v>
      </c>
      <c r="P681" s="4"/>
      <c r="Q681" s="4"/>
      <c r="R681" s="4"/>
      <c r="S681" s="4"/>
      <c r="T681" s="4"/>
      <c r="U681" s="4"/>
      <c r="V681" s="4"/>
      <c r="W681" s="4"/>
    </row>
    <row r="682" spans="1:23" x14ac:dyDescent="0.2">
      <c r="A682" s="4">
        <v>50</v>
      </c>
      <c r="B682" s="4">
        <v>0</v>
      </c>
      <c r="C682" s="4">
        <v>0</v>
      </c>
      <c r="D682" s="4">
        <v>1</v>
      </c>
      <c r="E682" s="4">
        <v>231</v>
      </c>
      <c r="F682" s="4">
        <f>ROUND(Source!BB669,O682)</f>
        <v>0</v>
      </c>
      <c r="G682" s="4" t="s">
        <v>71</v>
      </c>
      <c r="H682" s="4" t="s">
        <v>72</v>
      </c>
      <c r="I682" s="4"/>
      <c r="J682" s="4"/>
      <c r="K682" s="4">
        <v>231</v>
      </c>
      <c r="L682" s="4">
        <v>12</v>
      </c>
      <c r="M682" s="4">
        <v>3</v>
      </c>
      <c r="N682" s="4" t="s">
        <v>3</v>
      </c>
      <c r="O682" s="4">
        <v>2</v>
      </c>
      <c r="P682" s="4"/>
      <c r="Q682" s="4"/>
      <c r="R682" s="4"/>
      <c r="S682" s="4"/>
      <c r="T682" s="4"/>
      <c r="U682" s="4"/>
      <c r="V682" s="4"/>
      <c r="W682" s="4"/>
    </row>
    <row r="683" spans="1:23" x14ac:dyDescent="0.2">
      <c r="A683" s="4">
        <v>50</v>
      </c>
      <c r="B683" s="4">
        <v>0</v>
      </c>
      <c r="C683" s="4">
        <v>0</v>
      </c>
      <c r="D683" s="4">
        <v>1</v>
      </c>
      <c r="E683" s="4">
        <v>204</v>
      </c>
      <c r="F683" s="4">
        <f>ROUND(Source!R669,O683)</f>
        <v>8337.02</v>
      </c>
      <c r="G683" s="4" t="s">
        <v>73</v>
      </c>
      <c r="H683" s="4" t="s">
        <v>74</v>
      </c>
      <c r="I683" s="4"/>
      <c r="J683" s="4"/>
      <c r="K683" s="4">
        <v>204</v>
      </c>
      <c r="L683" s="4">
        <v>13</v>
      </c>
      <c r="M683" s="4">
        <v>3</v>
      </c>
      <c r="N683" s="4" t="s">
        <v>3</v>
      </c>
      <c r="O683" s="4">
        <v>2</v>
      </c>
      <c r="P683" s="4"/>
      <c r="Q683" s="4"/>
      <c r="R683" s="4"/>
      <c r="S683" s="4"/>
      <c r="T683" s="4"/>
      <c r="U683" s="4"/>
      <c r="V683" s="4"/>
      <c r="W683" s="4"/>
    </row>
    <row r="684" spans="1:23" x14ac:dyDescent="0.2">
      <c r="A684" s="4">
        <v>50</v>
      </c>
      <c r="B684" s="4">
        <v>0</v>
      </c>
      <c r="C684" s="4">
        <v>0</v>
      </c>
      <c r="D684" s="4">
        <v>1</v>
      </c>
      <c r="E684" s="4">
        <v>205</v>
      </c>
      <c r="F684" s="4">
        <f>ROUND(Source!S669,O684)</f>
        <v>5692751</v>
      </c>
      <c r="G684" s="4" t="s">
        <v>75</v>
      </c>
      <c r="H684" s="4" t="s">
        <v>76</v>
      </c>
      <c r="I684" s="4"/>
      <c r="J684" s="4"/>
      <c r="K684" s="4">
        <v>205</v>
      </c>
      <c r="L684" s="4">
        <v>14</v>
      </c>
      <c r="M684" s="4">
        <v>3</v>
      </c>
      <c r="N684" s="4" t="s">
        <v>3</v>
      </c>
      <c r="O684" s="4">
        <v>2</v>
      </c>
      <c r="P684" s="4"/>
      <c r="Q684" s="4"/>
      <c r="R684" s="4"/>
      <c r="S684" s="4"/>
      <c r="T684" s="4"/>
      <c r="U684" s="4"/>
      <c r="V684" s="4"/>
      <c r="W684" s="4"/>
    </row>
    <row r="685" spans="1:23" x14ac:dyDescent="0.2">
      <c r="A685" s="4">
        <v>50</v>
      </c>
      <c r="B685" s="4">
        <v>0</v>
      </c>
      <c r="C685" s="4">
        <v>0</v>
      </c>
      <c r="D685" s="4">
        <v>1</v>
      </c>
      <c r="E685" s="4">
        <v>232</v>
      </c>
      <c r="F685" s="4">
        <f>ROUND(Source!BC669,O685)</f>
        <v>0</v>
      </c>
      <c r="G685" s="4" t="s">
        <v>77</v>
      </c>
      <c r="H685" s="4" t="s">
        <v>78</v>
      </c>
      <c r="I685" s="4"/>
      <c r="J685" s="4"/>
      <c r="K685" s="4">
        <v>232</v>
      </c>
      <c r="L685" s="4">
        <v>15</v>
      </c>
      <c r="M685" s="4">
        <v>3</v>
      </c>
      <c r="N685" s="4" t="s">
        <v>3</v>
      </c>
      <c r="O685" s="4">
        <v>2</v>
      </c>
      <c r="P685" s="4"/>
      <c r="Q685" s="4"/>
      <c r="R685" s="4"/>
      <c r="S685" s="4"/>
      <c r="T685" s="4"/>
      <c r="U685" s="4"/>
      <c r="V685" s="4"/>
      <c r="W685" s="4"/>
    </row>
    <row r="686" spans="1:23" x14ac:dyDescent="0.2">
      <c r="A686" s="4">
        <v>50</v>
      </c>
      <c r="B686" s="4">
        <v>0</v>
      </c>
      <c r="C686" s="4">
        <v>0</v>
      </c>
      <c r="D686" s="4">
        <v>1</v>
      </c>
      <c r="E686" s="4">
        <v>214</v>
      </c>
      <c r="F686" s="4">
        <f>ROUND(Source!AS669,O686)</f>
        <v>24477578.359999999</v>
      </c>
      <c r="G686" s="4" t="s">
        <v>79</v>
      </c>
      <c r="H686" s="4" t="s">
        <v>80</v>
      </c>
      <c r="I686" s="4"/>
      <c r="J686" s="4"/>
      <c r="K686" s="4">
        <v>214</v>
      </c>
      <c r="L686" s="4">
        <v>16</v>
      </c>
      <c r="M686" s="4">
        <v>3</v>
      </c>
      <c r="N686" s="4" t="s">
        <v>3</v>
      </c>
      <c r="O686" s="4">
        <v>2</v>
      </c>
      <c r="P686" s="4"/>
      <c r="Q686" s="4"/>
      <c r="R686" s="4"/>
      <c r="S686" s="4"/>
      <c r="T686" s="4"/>
      <c r="U686" s="4"/>
      <c r="V686" s="4"/>
      <c r="W686" s="4"/>
    </row>
    <row r="687" spans="1:23" x14ac:dyDescent="0.2">
      <c r="A687" s="4">
        <v>50</v>
      </c>
      <c r="B687" s="4">
        <v>0</v>
      </c>
      <c r="C687" s="4">
        <v>0</v>
      </c>
      <c r="D687" s="4">
        <v>1</v>
      </c>
      <c r="E687" s="4">
        <v>215</v>
      </c>
      <c r="F687" s="4">
        <f>ROUND(Source!AT669,O687)</f>
        <v>0</v>
      </c>
      <c r="G687" s="4" t="s">
        <v>81</v>
      </c>
      <c r="H687" s="4" t="s">
        <v>82</v>
      </c>
      <c r="I687" s="4"/>
      <c r="J687" s="4"/>
      <c r="K687" s="4">
        <v>215</v>
      </c>
      <c r="L687" s="4">
        <v>17</v>
      </c>
      <c r="M687" s="4">
        <v>3</v>
      </c>
      <c r="N687" s="4" t="s">
        <v>3</v>
      </c>
      <c r="O687" s="4">
        <v>2</v>
      </c>
      <c r="P687" s="4"/>
      <c r="Q687" s="4"/>
      <c r="R687" s="4"/>
      <c r="S687" s="4"/>
      <c r="T687" s="4"/>
      <c r="U687" s="4"/>
      <c r="V687" s="4"/>
      <c r="W687" s="4"/>
    </row>
    <row r="688" spans="1:23" x14ac:dyDescent="0.2">
      <c r="A688" s="4">
        <v>50</v>
      </c>
      <c r="B688" s="4">
        <v>0</v>
      </c>
      <c r="C688" s="4">
        <v>0</v>
      </c>
      <c r="D688" s="4">
        <v>1</v>
      </c>
      <c r="E688" s="4">
        <v>217</v>
      </c>
      <c r="F688" s="4">
        <f>ROUND(Source!AU669,O688)</f>
        <v>77856.5</v>
      </c>
      <c r="G688" s="4" t="s">
        <v>83</v>
      </c>
      <c r="H688" s="4" t="s">
        <v>84</v>
      </c>
      <c r="I688" s="4"/>
      <c r="J688" s="4"/>
      <c r="K688" s="4">
        <v>217</v>
      </c>
      <c r="L688" s="4">
        <v>18</v>
      </c>
      <c r="M688" s="4">
        <v>3</v>
      </c>
      <c r="N688" s="4" t="s">
        <v>3</v>
      </c>
      <c r="O688" s="4">
        <v>2</v>
      </c>
      <c r="P688" s="4"/>
      <c r="Q688" s="4"/>
      <c r="R688" s="4"/>
      <c r="S688" s="4"/>
      <c r="T688" s="4"/>
      <c r="U688" s="4"/>
      <c r="V688" s="4"/>
      <c r="W688" s="4"/>
    </row>
    <row r="689" spans="1:206" x14ac:dyDescent="0.2">
      <c r="A689" s="4">
        <v>50</v>
      </c>
      <c r="B689" s="4">
        <v>0</v>
      </c>
      <c r="C689" s="4">
        <v>0</v>
      </c>
      <c r="D689" s="4">
        <v>1</v>
      </c>
      <c r="E689" s="4">
        <v>230</v>
      </c>
      <c r="F689" s="4">
        <f>ROUND(Source!BA669,O689)</f>
        <v>0</v>
      </c>
      <c r="G689" s="4" t="s">
        <v>85</v>
      </c>
      <c r="H689" s="4" t="s">
        <v>86</v>
      </c>
      <c r="I689" s="4"/>
      <c r="J689" s="4"/>
      <c r="K689" s="4">
        <v>230</v>
      </c>
      <c r="L689" s="4">
        <v>19</v>
      </c>
      <c r="M689" s="4">
        <v>3</v>
      </c>
      <c r="N689" s="4" t="s">
        <v>3</v>
      </c>
      <c r="O689" s="4">
        <v>2</v>
      </c>
      <c r="P689" s="4"/>
      <c r="Q689" s="4"/>
      <c r="R689" s="4"/>
      <c r="S689" s="4"/>
      <c r="T689" s="4"/>
      <c r="U689" s="4"/>
      <c r="V689" s="4"/>
      <c r="W689" s="4"/>
    </row>
    <row r="690" spans="1:206" x14ac:dyDescent="0.2">
      <c r="A690" s="4">
        <v>50</v>
      </c>
      <c r="B690" s="4">
        <v>0</v>
      </c>
      <c r="C690" s="4">
        <v>0</v>
      </c>
      <c r="D690" s="4">
        <v>1</v>
      </c>
      <c r="E690" s="4">
        <v>206</v>
      </c>
      <c r="F690" s="4">
        <f>ROUND(Source!T669,O690)</f>
        <v>0</v>
      </c>
      <c r="G690" s="4" t="s">
        <v>87</v>
      </c>
      <c r="H690" s="4" t="s">
        <v>88</v>
      </c>
      <c r="I690" s="4"/>
      <c r="J690" s="4"/>
      <c r="K690" s="4">
        <v>206</v>
      </c>
      <c r="L690" s="4">
        <v>20</v>
      </c>
      <c r="M690" s="4">
        <v>3</v>
      </c>
      <c r="N690" s="4" t="s">
        <v>3</v>
      </c>
      <c r="O690" s="4">
        <v>2</v>
      </c>
      <c r="P690" s="4"/>
      <c r="Q690" s="4"/>
      <c r="R690" s="4"/>
      <c r="S690" s="4"/>
      <c r="T690" s="4"/>
      <c r="U690" s="4"/>
      <c r="V690" s="4"/>
      <c r="W690" s="4"/>
    </row>
    <row r="691" spans="1:206" x14ac:dyDescent="0.2">
      <c r="A691" s="4">
        <v>50</v>
      </c>
      <c r="B691" s="4">
        <v>0</v>
      </c>
      <c r="C691" s="4">
        <v>0</v>
      </c>
      <c r="D691" s="4">
        <v>1</v>
      </c>
      <c r="E691" s="4">
        <v>207</v>
      </c>
      <c r="F691" s="4">
        <f>Source!U669</f>
        <v>25382.578325750004</v>
      </c>
      <c r="G691" s="4" t="s">
        <v>89</v>
      </c>
      <c r="H691" s="4" t="s">
        <v>90</v>
      </c>
      <c r="I691" s="4"/>
      <c r="J691" s="4"/>
      <c r="K691" s="4">
        <v>207</v>
      </c>
      <c r="L691" s="4">
        <v>21</v>
      </c>
      <c r="M691" s="4">
        <v>3</v>
      </c>
      <c r="N691" s="4" t="s">
        <v>3</v>
      </c>
      <c r="O691" s="4">
        <v>-1</v>
      </c>
      <c r="P691" s="4"/>
      <c r="Q691" s="4"/>
      <c r="R691" s="4"/>
      <c r="S691" s="4"/>
      <c r="T691" s="4"/>
      <c r="U691" s="4"/>
      <c r="V691" s="4"/>
      <c r="W691" s="4"/>
    </row>
    <row r="692" spans="1:206" x14ac:dyDescent="0.2">
      <c r="A692" s="4">
        <v>50</v>
      </c>
      <c r="B692" s="4">
        <v>0</v>
      </c>
      <c r="C692" s="4">
        <v>0</v>
      </c>
      <c r="D692" s="4">
        <v>1</v>
      </c>
      <c r="E692" s="4">
        <v>208</v>
      </c>
      <c r="F692" s="4">
        <f>Source!V669</f>
        <v>0</v>
      </c>
      <c r="G692" s="4" t="s">
        <v>91</v>
      </c>
      <c r="H692" s="4" t="s">
        <v>92</v>
      </c>
      <c r="I692" s="4"/>
      <c r="J692" s="4"/>
      <c r="K692" s="4">
        <v>208</v>
      </c>
      <c r="L692" s="4">
        <v>22</v>
      </c>
      <c r="M692" s="4">
        <v>3</v>
      </c>
      <c r="N692" s="4" t="s">
        <v>3</v>
      </c>
      <c r="O692" s="4">
        <v>-1</v>
      </c>
      <c r="P692" s="4"/>
      <c r="Q692" s="4"/>
      <c r="R692" s="4"/>
      <c r="S692" s="4"/>
      <c r="T692" s="4"/>
      <c r="U692" s="4"/>
      <c r="V692" s="4"/>
      <c r="W692" s="4"/>
    </row>
    <row r="693" spans="1:206" x14ac:dyDescent="0.2">
      <c r="A693" s="4">
        <v>50</v>
      </c>
      <c r="B693" s="4">
        <v>0</v>
      </c>
      <c r="C693" s="4">
        <v>0</v>
      </c>
      <c r="D693" s="4">
        <v>1</v>
      </c>
      <c r="E693" s="4">
        <v>209</v>
      </c>
      <c r="F693" s="4">
        <f>ROUND(Source!W669,O693)</f>
        <v>0</v>
      </c>
      <c r="G693" s="4" t="s">
        <v>93</v>
      </c>
      <c r="H693" s="4" t="s">
        <v>94</v>
      </c>
      <c r="I693" s="4"/>
      <c r="J693" s="4"/>
      <c r="K693" s="4">
        <v>209</v>
      </c>
      <c r="L693" s="4">
        <v>23</v>
      </c>
      <c r="M693" s="4">
        <v>3</v>
      </c>
      <c r="N693" s="4" t="s">
        <v>3</v>
      </c>
      <c r="O693" s="4">
        <v>2</v>
      </c>
      <c r="P693" s="4"/>
      <c r="Q693" s="4"/>
      <c r="R693" s="4"/>
      <c r="S693" s="4"/>
      <c r="T693" s="4"/>
      <c r="U693" s="4"/>
      <c r="V693" s="4"/>
      <c r="W693" s="4"/>
    </row>
    <row r="694" spans="1:206" x14ac:dyDescent="0.2">
      <c r="A694" s="4">
        <v>50</v>
      </c>
      <c r="B694" s="4">
        <v>0</v>
      </c>
      <c r="C694" s="4">
        <v>0</v>
      </c>
      <c r="D694" s="4">
        <v>1</v>
      </c>
      <c r="E694" s="4">
        <v>210</v>
      </c>
      <c r="F694" s="4">
        <f>ROUND(Source!X669,O694)</f>
        <v>4807414.09</v>
      </c>
      <c r="G694" s="4" t="s">
        <v>95</v>
      </c>
      <c r="H694" s="4" t="s">
        <v>96</v>
      </c>
      <c r="I694" s="4"/>
      <c r="J694" s="4"/>
      <c r="K694" s="4">
        <v>210</v>
      </c>
      <c r="L694" s="4">
        <v>24</v>
      </c>
      <c r="M694" s="4">
        <v>3</v>
      </c>
      <c r="N694" s="4" t="s">
        <v>3</v>
      </c>
      <c r="O694" s="4">
        <v>2</v>
      </c>
      <c r="P694" s="4"/>
      <c r="Q694" s="4"/>
      <c r="R694" s="4"/>
      <c r="S694" s="4"/>
      <c r="T694" s="4"/>
      <c r="U694" s="4"/>
      <c r="V694" s="4"/>
      <c r="W694" s="4"/>
    </row>
    <row r="695" spans="1:206" x14ac:dyDescent="0.2">
      <c r="A695" s="4">
        <v>50</v>
      </c>
      <c r="B695" s="4">
        <v>0</v>
      </c>
      <c r="C695" s="4">
        <v>0</v>
      </c>
      <c r="D695" s="4">
        <v>1</v>
      </c>
      <c r="E695" s="4">
        <v>211</v>
      </c>
      <c r="F695" s="4">
        <f>ROUND(Source!Y669,O695)</f>
        <v>2505044.4700000002</v>
      </c>
      <c r="G695" s="4" t="s">
        <v>97</v>
      </c>
      <c r="H695" s="4" t="s">
        <v>98</v>
      </c>
      <c r="I695" s="4"/>
      <c r="J695" s="4"/>
      <c r="K695" s="4">
        <v>211</v>
      </c>
      <c r="L695" s="4">
        <v>25</v>
      </c>
      <c r="M695" s="4">
        <v>3</v>
      </c>
      <c r="N695" s="4" t="s">
        <v>3</v>
      </c>
      <c r="O695" s="4">
        <v>2</v>
      </c>
      <c r="P695" s="4"/>
      <c r="Q695" s="4"/>
      <c r="R695" s="4"/>
      <c r="S695" s="4"/>
      <c r="T695" s="4"/>
      <c r="U695" s="4"/>
      <c r="V695" s="4"/>
      <c r="W695" s="4"/>
    </row>
    <row r="696" spans="1:206" x14ac:dyDescent="0.2">
      <c r="A696" s="4">
        <v>50</v>
      </c>
      <c r="B696" s="4">
        <v>0</v>
      </c>
      <c r="C696" s="4">
        <v>0</v>
      </c>
      <c r="D696" s="4">
        <v>1</v>
      </c>
      <c r="E696" s="4">
        <v>224</v>
      </c>
      <c r="F696" s="4">
        <f>ROUND(Source!AR669,O696)</f>
        <v>24555434.859999999</v>
      </c>
      <c r="G696" s="4" t="s">
        <v>99</v>
      </c>
      <c r="H696" s="4" t="s">
        <v>100</v>
      </c>
      <c r="I696" s="4"/>
      <c r="J696" s="4"/>
      <c r="K696" s="4">
        <v>224</v>
      </c>
      <c r="L696" s="4">
        <v>26</v>
      </c>
      <c r="M696" s="4">
        <v>3</v>
      </c>
      <c r="N696" s="4" t="s">
        <v>3</v>
      </c>
      <c r="O696" s="4">
        <v>2</v>
      </c>
      <c r="P696" s="4"/>
      <c r="Q696" s="4"/>
      <c r="R696" s="4"/>
      <c r="S696" s="4"/>
      <c r="T696" s="4"/>
      <c r="U696" s="4"/>
      <c r="V696" s="4"/>
      <c r="W696" s="4"/>
    </row>
    <row r="698" spans="1:206" x14ac:dyDescent="0.2">
      <c r="A698" s="2">
        <v>51</v>
      </c>
      <c r="B698" s="2">
        <f>B12</f>
        <v>730</v>
      </c>
      <c r="C698" s="2">
        <f>A12</f>
        <v>1</v>
      </c>
      <c r="D698" s="2">
        <f>ROW(A12)</f>
        <v>12</v>
      </c>
      <c r="E698" s="2"/>
      <c r="F698" s="2" t="str">
        <f>IF(F12&lt;&gt;"",F12,"")</f>
        <v>Сперанского АР (ТСН-2001 (Мосгосэкспертиза))</v>
      </c>
      <c r="G698" s="2" t="str">
        <f>IF(G12&lt;&gt;"",G12,"")</f>
        <v>Сперанского АР (ТСН-2001 (Мосгосэкспертиза))</v>
      </c>
      <c r="H698" s="2">
        <v>0</v>
      </c>
      <c r="I698" s="2"/>
      <c r="J698" s="2"/>
      <c r="K698" s="2"/>
      <c r="L698" s="2"/>
      <c r="M698" s="2"/>
      <c r="N698" s="2"/>
      <c r="O698" s="2">
        <f t="shared" ref="O698:T698" si="680">ROUND(O669,2)</f>
        <v>17229053.449999999</v>
      </c>
      <c r="P698" s="2">
        <f t="shared" si="680"/>
        <v>11131627.130000001</v>
      </c>
      <c r="Q698" s="2">
        <f t="shared" si="680"/>
        <v>404675.32</v>
      </c>
      <c r="R698" s="2">
        <f t="shared" si="680"/>
        <v>8337.02</v>
      </c>
      <c r="S698" s="2">
        <f t="shared" si="680"/>
        <v>5692751</v>
      </c>
      <c r="T698" s="2">
        <f t="shared" si="680"/>
        <v>0</v>
      </c>
      <c r="U698" s="2">
        <f>U669</f>
        <v>25382.578325750004</v>
      </c>
      <c r="V698" s="2">
        <f>V669</f>
        <v>0</v>
      </c>
      <c r="W698" s="2">
        <f>ROUND(W669,2)</f>
        <v>0</v>
      </c>
      <c r="X698" s="2">
        <f>ROUND(X669,2)</f>
        <v>4807414.09</v>
      </c>
      <c r="Y698" s="2">
        <f>ROUND(Y669,2)</f>
        <v>2505044.4700000002</v>
      </c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>
        <f t="shared" ref="AO698:BC698" si="681">ROUND(AO669,2)</f>
        <v>0</v>
      </c>
      <c r="AP698" s="2">
        <f t="shared" si="681"/>
        <v>0</v>
      </c>
      <c r="AQ698" s="2">
        <f t="shared" si="681"/>
        <v>0</v>
      </c>
      <c r="AR698" s="2">
        <f t="shared" si="681"/>
        <v>24555434.859999999</v>
      </c>
      <c r="AS698" s="2">
        <f t="shared" si="681"/>
        <v>24477578.359999999</v>
      </c>
      <c r="AT698" s="2">
        <f t="shared" si="681"/>
        <v>0</v>
      </c>
      <c r="AU698" s="2">
        <f t="shared" si="681"/>
        <v>77856.5</v>
      </c>
      <c r="AV698" s="2">
        <f t="shared" si="681"/>
        <v>11131627.130000001</v>
      </c>
      <c r="AW698" s="2">
        <f t="shared" si="681"/>
        <v>11131627.130000001</v>
      </c>
      <c r="AX698" s="2">
        <f t="shared" si="681"/>
        <v>0</v>
      </c>
      <c r="AY698" s="2">
        <f t="shared" si="681"/>
        <v>11131627.130000001</v>
      </c>
      <c r="AZ698" s="2">
        <f t="shared" si="681"/>
        <v>0</v>
      </c>
      <c r="BA698" s="2">
        <f t="shared" si="681"/>
        <v>0</v>
      </c>
      <c r="BB698" s="2">
        <f t="shared" si="681"/>
        <v>0</v>
      </c>
      <c r="BC698" s="2">
        <f t="shared" si="681"/>
        <v>0</v>
      </c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>
        <v>0</v>
      </c>
    </row>
    <row r="700" spans="1:206" x14ac:dyDescent="0.2">
      <c r="A700" s="4">
        <v>50</v>
      </c>
      <c r="B700" s="4">
        <v>0</v>
      </c>
      <c r="C700" s="4">
        <v>0</v>
      </c>
      <c r="D700" s="4">
        <v>1</v>
      </c>
      <c r="E700" s="4">
        <v>201</v>
      </c>
      <c r="F700" s="4">
        <f>ROUND(Source!O698,O700)</f>
        <v>17229053.449999999</v>
      </c>
      <c r="G700" s="4" t="s">
        <v>49</v>
      </c>
      <c r="H700" s="4" t="s">
        <v>50</v>
      </c>
      <c r="I700" s="4"/>
      <c r="J700" s="4"/>
      <c r="K700" s="4">
        <v>201</v>
      </c>
      <c r="L700" s="4">
        <v>1</v>
      </c>
      <c r="M700" s="4">
        <v>3</v>
      </c>
      <c r="N700" s="4" t="s">
        <v>3</v>
      </c>
      <c r="O700" s="4">
        <v>2</v>
      </c>
      <c r="P700" s="4"/>
      <c r="Q700" s="4"/>
      <c r="R700" s="4"/>
      <c r="S700" s="4"/>
      <c r="T700" s="4"/>
      <c r="U700" s="4"/>
      <c r="V700" s="4"/>
      <c r="W700" s="4"/>
    </row>
    <row r="701" spans="1:206" x14ac:dyDescent="0.2">
      <c r="A701" s="4">
        <v>50</v>
      </c>
      <c r="B701" s="4">
        <v>0</v>
      </c>
      <c r="C701" s="4">
        <v>0</v>
      </c>
      <c r="D701" s="4">
        <v>1</v>
      </c>
      <c r="E701" s="4">
        <v>202</v>
      </c>
      <c r="F701" s="4">
        <f>ROUND(Source!P698,O701)</f>
        <v>11131627.130000001</v>
      </c>
      <c r="G701" s="4" t="s">
        <v>51</v>
      </c>
      <c r="H701" s="4" t="s">
        <v>52</v>
      </c>
      <c r="I701" s="4"/>
      <c r="J701" s="4"/>
      <c r="K701" s="4">
        <v>202</v>
      </c>
      <c r="L701" s="4">
        <v>2</v>
      </c>
      <c r="M701" s="4">
        <v>3</v>
      </c>
      <c r="N701" s="4" t="s">
        <v>3</v>
      </c>
      <c r="O701" s="4">
        <v>2</v>
      </c>
      <c r="P701" s="4"/>
      <c r="Q701" s="4"/>
      <c r="R701" s="4"/>
      <c r="S701" s="4"/>
      <c r="T701" s="4"/>
      <c r="U701" s="4"/>
      <c r="V701" s="4"/>
      <c r="W701" s="4"/>
    </row>
    <row r="702" spans="1:206" x14ac:dyDescent="0.2">
      <c r="A702" s="4">
        <v>50</v>
      </c>
      <c r="B702" s="4">
        <v>0</v>
      </c>
      <c r="C702" s="4">
        <v>0</v>
      </c>
      <c r="D702" s="4">
        <v>1</v>
      </c>
      <c r="E702" s="4">
        <v>222</v>
      </c>
      <c r="F702" s="4">
        <f>ROUND(Source!AO698,O702)</f>
        <v>0</v>
      </c>
      <c r="G702" s="4" t="s">
        <v>53</v>
      </c>
      <c r="H702" s="4" t="s">
        <v>54</v>
      </c>
      <c r="I702" s="4"/>
      <c r="J702" s="4"/>
      <c r="K702" s="4">
        <v>222</v>
      </c>
      <c r="L702" s="4">
        <v>3</v>
      </c>
      <c r="M702" s="4">
        <v>3</v>
      </c>
      <c r="N702" s="4" t="s">
        <v>3</v>
      </c>
      <c r="O702" s="4">
        <v>2</v>
      </c>
      <c r="P702" s="4"/>
      <c r="Q702" s="4"/>
      <c r="R702" s="4"/>
      <c r="S702" s="4"/>
      <c r="T702" s="4"/>
      <c r="U702" s="4"/>
      <c r="V702" s="4"/>
      <c r="W702" s="4"/>
    </row>
    <row r="703" spans="1:206" x14ac:dyDescent="0.2">
      <c r="A703" s="4">
        <v>50</v>
      </c>
      <c r="B703" s="4">
        <v>0</v>
      </c>
      <c r="C703" s="4">
        <v>0</v>
      </c>
      <c r="D703" s="4">
        <v>1</v>
      </c>
      <c r="E703" s="4">
        <v>225</v>
      </c>
      <c r="F703" s="4">
        <f>ROUND(Source!AV698,O703)</f>
        <v>11131627.130000001</v>
      </c>
      <c r="G703" s="4" t="s">
        <v>55</v>
      </c>
      <c r="H703" s="4" t="s">
        <v>56</v>
      </c>
      <c r="I703" s="4"/>
      <c r="J703" s="4"/>
      <c r="K703" s="4">
        <v>225</v>
      </c>
      <c r="L703" s="4">
        <v>4</v>
      </c>
      <c r="M703" s="4">
        <v>3</v>
      </c>
      <c r="N703" s="4" t="s">
        <v>3</v>
      </c>
      <c r="O703" s="4">
        <v>2</v>
      </c>
      <c r="P703" s="4"/>
      <c r="Q703" s="4"/>
      <c r="R703" s="4"/>
      <c r="S703" s="4"/>
      <c r="T703" s="4"/>
      <c r="U703" s="4"/>
      <c r="V703" s="4"/>
      <c r="W703" s="4"/>
    </row>
    <row r="704" spans="1:206" x14ac:dyDescent="0.2">
      <c r="A704" s="4">
        <v>50</v>
      </c>
      <c r="B704" s="4">
        <v>0</v>
      </c>
      <c r="C704" s="4">
        <v>0</v>
      </c>
      <c r="D704" s="4">
        <v>1</v>
      </c>
      <c r="E704" s="4">
        <v>226</v>
      </c>
      <c r="F704" s="4">
        <f>ROUND(Source!AW698,O704)</f>
        <v>11131627.130000001</v>
      </c>
      <c r="G704" s="4" t="s">
        <v>57</v>
      </c>
      <c r="H704" s="4" t="s">
        <v>58</v>
      </c>
      <c r="I704" s="4"/>
      <c r="J704" s="4"/>
      <c r="K704" s="4">
        <v>226</v>
      </c>
      <c r="L704" s="4">
        <v>5</v>
      </c>
      <c r="M704" s="4">
        <v>3</v>
      </c>
      <c r="N704" s="4" t="s">
        <v>3</v>
      </c>
      <c r="O704" s="4">
        <v>2</v>
      </c>
      <c r="P704" s="4"/>
      <c r="Q704" s="4"/>
      <c r="R704" s="4"/>
      <c r="S704" s="4"/>
      <c r="T704" s="4"/>
      <c r="U704" s="4"/>
      <c r="V704" s="4"/>
      <c r="W704" s="4"/>
    </row>
    <row r="705" spans="1:23" x14ac:dyDescent="0.2">
      <c r="A705" s="4">
        <v>50</v>
      </c>
      <c r="B705" s="4">
        <v>0</v>
      </c>
      <c r="C705" s="4">
        <v>0</v>
      </c>
      <c r="D705" s="4">
        <v>1</v>
      </c>
      <c r="E705" s="4">
        <v>227</v>
      </c>
      <c r="F705" s="4">
        <f>ROUND(Source!AX698,O705)</f>
        <v>0</v>
      </c>
      <c r="G705" s="4" t="s">
        <v>59</v>
      </c>
      <c r="H705" s="4" t="s">
        <v>60</v>
      </c>
      <c r="I705" s="4"/>
      <c r="J705" s="4"/>
      <c r="K705" s="4">
        <v>227</v>
      </c>
      <c r="L705" s="4">
        <v>6</v>
      </c>
      <c r="M705" s="4">
        <v>3</v>
      </c>
      <c r="N705" s="4" t="s">
        <v>3</v>
      </c>
      <c r="O705" s="4">
        <v>2</v>
      </c>
      <c r="P705" s="4"/>
      <c r="Q705" s="4"/>
      <c r="R705" s="4"/>
      <c r="S705" s="4"/>
      <c r="T705" s="4"/>
      <c r="U705" s="4"/>
      <c r="V705" s="4"/>
      <c r="W705" s="4"/>
    </row>
    <row r="706" spans="1:23" x14ac:dyDescent="0.2">
      <c r="A706" s="4">
        <v>50</v>
      </c>
      <c r="B706" s="4">
        <v>0</v>
      </c>
      <c r="C706" s="4">
        <v>0</v>
      </c>
      <c r="D706" s="4">
        <v>1</v>
      </c>
      <c r="E706" s="4">
        <v>228</v>
      </c>
      <c r="F706" s="4">
        <f>ROUND(Source!AY698,O706)</f>
        <v>11131627.130000001</v>
      </c>
      <c r="G706" s="4" t="s">
        <v>61</v>
      </c>
      <c r="H706" s="4" t="s">
        <v>62</v>
      </c>
      <c r="I706" s="4"/>
      <c r="J706" s="4"/>
      <c r="K706" s="4">
        <v>228</v>
      </c>
      <c r="L706" s="4">
        <v>7</v>
      </c>
      <c r="M706" s="4">
        <v>3</v>
      </c>
      <c r="N706" s="4" t="s">
        <v>3</v>
      </c>
      <c r="O706" s="4">
        <v>2</v>
      </c>
      <c r="P706" s="4"/>
      <c r="Q706" s="4"/>
      <c r="R706" s="4"/>
      <c r="S706" s="4"/>
      <c r="T706" s="4"/>
      <c r="U706" s="4"/>
      <c r="V706" s="4"/>
      <c r="W706" s="4"/>
    </row>
    <row r="707" spans="1:23" x14ac:dyDescent="0.2">
      <c r="A707" s="4">
        <v>50</v>
      </c>
      <c r="B707" s="4">
        <v>0</v>
      </c>
      <c r="C707" s="4">
        <v>0</v>
      </c>
      <c r="D707" s="4">
        <v>1</v>
      </c>
      <c r="E707" s="4">
        <v>216</v>
      </c>
      <c r="F707" s="4">
        <f>ROUND(Source!AP698,O707)</f>
        <v>0</v>
      </c>
      <c r="G707" s="4" t="s">
        <v>63</v>
      </c>
      <c r="H707" s="4" t="s">
        <v>64</v>
      </c>
      <c r="I707" s="4"/>
      <c r="J707" s="4"/>
      <c r="K707" s="4">
        <v>216</v>
      </c>
      <c r="L707" s="4">
        <v>8</v>
      </c>
      <c r="M707" s="4">
        <v>3</v>
      </c>
      <c r="N707" s="4" t="s">
        <v>3</v>
      </c>
      <c r="O707" s="4">
        <v>2</v>
      </c>
      <c r="P707" s="4"/>
      <c r="Q707" s="4"/>
      <c r="R707" s="4"/>
      <c r="S707" s="4"/>
      <c r="T707" s="4"/>
      <c r="U707" s="4"/>
      <c r="V707" s="4"/>
      <c r="W707" s="4"/>
    </row>
    <row r="708" spans="1:23" x14ac:dyDescent="0.2">
      <c r="A708" s="4">
        <v>50</v>
      </c>
      <c r="B708" s="4">
        <v>0</v>
      </c>
      <c r="C708" s="4">
        <v>0</v>
      </c>
      <c r="D708" s="4">
        <v>1</v>
      </c>
      <c r="E708" s="4">
        <v>223</v>
      </c>
      <c r="F708" s="4">
        <f>ROUND(Source!AQ698,O708)</f>
        <v>0</v>
      </c>
      <c r="G708" s="4" t="s">
        <v>65</v>
      </c>
      <c r="H708" s="4" t="s">
        <v>66</v>
      </c>
      <c r="I708" s="4"/>
      <c r="J708" s="4"/>
      <c r="K708" s="4">
        <v>223</v>
      </c>
      <c r="L708" s="4">
        <v>9</v>
      </c>
      <c r="M708" s="4">
        <v>3</v>
      </c>
      <c r="N708" s="4" t="s">
        <v>3</v>
      </c>
      <c r="O708" s="4">
        <v>2</v>
      </c>
      <c r="P708" s="4"/>
      <c r="Q708" s="4"/>
      <c r="R708" s="4"/>
      <c r="S708" s="4"/>
      <c r="T708" s="4"/>
      <c r="U708" s="4"/>
      <c r="V708" s="4"/>
      <c r="W708" s="4"/>
    </row>
    <row r="709" spans="1:23" x14ac:dyDescent="0.2">
      <c r="A709" s="4">
        <v>50</v>
      </c>
      <c r="B709" s="4">
        <v>0</v>
      </c>
      <c r="C709" s="4">
        <v>0</v>
      </c>
      <c r="D709" s="4">
        <v>1</v>
      </c>
      <c r="E709" s="4">
        <v>229</v>
      </c>
      <c r="F709" s="4">
        <f>ROUND(Source!AZ698,O709)</f>
        <v>0</v>
      </c>
      <c r="G709" s="4" t="s">
        <v>67</v>
      </c>
      <c r="H709" s="4" t="s">
        <v>68</v>
      </c>
      <c r="I709" s="4"/>
      <c r="J709" s="4"/>
      <c r="K709" s="4">
        <v>229</v>
      </c>
      <c r="L709" s="4">
        <v>10</v>
      </c>
      <c r="M709" s="4">
        <v>3</v>
      </c>
      <c r="N709" s="4" t="s">
        <v>3</v>
      </c>
      <c r="O709" s="4">
        <v>2</v>
      </c>
      <c r="P709" s="4"/>
      <c r="Q709" s="4"/>
      <c r="R709" s="4"/>
      <c r="S709" s="4"/>
      <c r="T709" s="4"/>
      <c r="U709" s="4"/>
      <c r="V709" s="4"/>
      <c r="W709" s="4"/>
    </row>
    <row r="710" spans="1:23" x14ac:dyDescent="0.2">
      <c r="A710" s="4">
        <v>50</v>
      </c>
      <c r="B710" s="4">
        <v>0</v>
      </c>
      <c r="C710" s="4">
        <v>0</v>
      </c>
      <c r="D710" s="4">
        <v>1</v>
      </c>
      <c r="E710" s="4">
        <v>203</v>
      </c>
      <c r="F710" s="4">
        <f>ROUND(Source!Q698,O710)</f>
        <v>404675.32</v>
      </c>
      <c r="G710" s="4" t="s">
        <v>69</v>
      </c>
      <c r="H710" s="4" t="s">
        <v>70</v>
      </c>
      <c r="I710" s="4"/>
      <c r="J710" s="4"/>
      <c r="K710" s="4">
        <v>203</v>
      </c>
      <c r="L710" s="4">
        <v>11</v>
      </c>
      <c r="M710" s="4">
        <v>3</v>
      </c>
      <c r="N710" s="4" t="s">
        <v>3</v>
      </c>
      <c r="O710" s="4">
        <v>2</v>
      </c>
      <c r="P710" s="4"/>
      <c r="Q710" s="4"/>
      <c r="R710" s="4"/>
      <c r="S710" s="4"/>
      <c r="T710" s="4"/>
      <c r="U710" s="4"/>
      <c r="V710" s="4"/>
      <c r="W710" s="4"/>
    </row>
    <row r="711" spans="1:23" x14ac:dyDescent="0.2">
      <c r="A711" s="4">
        <v>50</v>
      </c>
      <c r="B711" s="4">
        <v>0</v>
      </c>
      <c r="C711" s="4">
        <v>0</v>
      </c>
      <c r="D711" s="4">
        <v>1</v>
      </c>
      <c r="E711" s="4">
        <v>231</v>
      </c>
      <c r="F711" s="4">
        <f>ROUND(Source!BB698,O711)</f>
        <v>0</v>
      </c>
      <c r="G711" s="4" t="s">
        <v>71</v>
      </c>
      <c r="H711" s="4" t="s">
        <v>72</v>
      </c>
      <c r="I711" s="4"/>
      <c r="J711" s="4"/>
      <c r="K711" s="4">
        <v>231</v>
      </c>
      <c r="L711" s="4">
        <v>12</v>
      </c>
      <c r="M711" s="4">
        <v>3</v>
      </c>
      <c r="N711" s="4" t="s">
        <v>3</v>
      </c>
      <c r="O711" s="4">
        <v>2</v>
      </c>
      <c r="P711" s="4"/>
      <c r="Q711" s="4"/>
      <c r="R711" s="4"/>
      <c r="S711" s="4"/>
      <c r="T711" s="4"/>
      <c r="U711" s="4"/>
      <c r="V711" s="4"/>
      <c r="W711" s="4"/>
    </row>
    <row r="712" spans="1:23" x14ac:dyDescent="0.2">
      <c r="A712" s="4">
        <v>50</v>
      </c>
      <c r="B712" s="4">
        <v>0</v>
      </c>
      <c r="C712" s="4">
        <v>0</v>
      </c>
      <c r="D712" s="4">
        <v>1</v>
      </c>
      <c r="E712" s="4">
        <v>204</v>
      </c>
      <c r="F712" s="4">
        <f>ROUND(Source!R698,O712)</f>
        <v>8337.02</v>
      </c>
      <c r="G712" s="4" t="s">
        <v>73</v>
      </c>
      <c r="H712" s="4" t="s">
        <v>74</v>
      </c>
      <c r="I712" s="4"/>
      <c r="J712" s="4"/>
      <c r="K712" s="4">
        <v>204</v>
      </c>
      <c r="L712" s="4">
        <v>13</v>
      </c>
      <c r="M712" s="4">
        <v>3</v>
      </c>
      <c r="N712" s="4" t="s">
        <v>3</v>
      </c>
      <c r="O712" s="4">
        <v>2</v>
      </c>
      <c r="P712" s="4"/>
      <c r="Q712" s="4"/>
      <c r="R712" s="4"/>
      <c r="S712" s="4"/>
      <c r="T712" s="4"/>
      <c r="U712" s="4"/>
      <c r="V712" s="4"/>
      <c r="W712" s="4"/>
    </row>
    <row r="713" spans="1:23" x14ac:dyDescent="0.2">
      <c r="A713" s="4">
        <v>50</v>
      </c>
      <c r="B713" s="4">
        <v>0</v>
      </c>
      <c r="C713" s="4">
        <v>0</v>
      </c>
      <c r="D713" s="4">
        <v>1</v>
      </c>
      <c r="E713" s="4">
        <v>205</v>
      </c>
      <c r="F713" s="4">
        <f>ROUND(Source!S698,O713)</f>
        <v>5692751</v>
      </c>
      <c r="G713" s="4" t="s">
        <v>75</v>
      </c>
      <c r="H713" s="4" t="s">
        <v>76</v>
      </c>
      <c r="I713" s="4"/>
      <c r="J713" s="4"/>
      <c r="K713" s="4">
        <v>205</v>
      </c>
      <c r="L713" s="4">
        <v>14</v>
      </c>
      <c r="M713" s="4">
        <v>3</v>
      </c>
      <c r="N713" s="4" t="s">
        <v>3</v>
      </c>
      <c r="O713" s="4">
        <v>2</v>
      </c>
      <c r="P713" s="4"/>
      <c r="Q713" s="4"/>
      <c r="R713" s="4"/>
      <c r="S713" s="4"/>
      <c r="T713" s="4"/>
      <c r="U713" s="4"/>
      <c r="V713" s="4"/>
      <c r="W713" s="4"/>
    </row>
    <row r="714" spans="1:23" x14ac:dyDescent="0.2">
      <c r="A714" s="4">
        <v>50</v>
      </c>
      <c r="B714" s="4">
        <v>0</v>
      </c>
      <c r="C714" s="4">
        <v>0</v>
      </c>
      <c r="D714" s="4">
        <v>1</v>
      </c>
      <c r="E714" s="4">
        <v>232</v>
      </c>
      <c r="F714" s="4">
        <f>ROUND(Source!BC698,O714)</f>
        <v>0</v>
      </c>
      <c r="G714" s="4" t="s">
        <v>77</v>
      </c>
      <c r="H714" s="4" t="s">
        <v>78</v>
      </c>
      <c r="I714" s="4"/>
      <c r="J714" s="4"/>
      <c r="K714" s="4">
        <v>232</v>
      </c>
      <c r="L714" s="4">
        <v>15</v>
      </c>
      <c r="M714" s="4">
        <v>3</v>
      </c>
      <c r="N714" s="4" t="s">
        <v>3</v>
      </c>
      <c r="O714" s="4">
        <v>2</v>
      </c>
      <c r="P714" s="4"/>
      <c r="Q714" s="4"/>
      <c r="R714" s="4"/>
      <c r="S714" s="4"/>
      <c r="T714" s="4"/>
      <c r="U714" s="4"/>
      <c r="V714" s="4"/>
      <c r="W714" s="4"/>
    </row>
    <row r="715" spans="1:23" x14ac:dyDescent="0.2">
      <c r="A715" s="4">
        <v>50</v>
      </c>
      <c r="B715" s="4">
        <v>0</v>
      </c>
      <c r="C715" s="4">
        <v>0</v>
      </c>
      <c r="D715" s="4">
        <v>1</v>
      </c>
      <c r="E715" s="4">
        <v>214</v>
      </c>
      <c r="F715" s="4">
        <f>ROUND(Source!AS698,O715)</f>
        <v>24477578.359999999</v>
      </c>
      <c r="G715" s="4" t="s">
        <v>79</v>
      </c>
      <c r="H715" s="4" t="s">
        <v>80</v>
      </c>
      <c r="I715" s="4"/>
      <c r="J715" s="4"/>
      <c r="K715" s="4">
        <v>214</v>
      </c>
      <c r="L715" s="4">
        <v>16</v>
      </c>
      <c r="M715" s="4">
        <v>3</v>
      </c>
      <c r="N715" s="4" t="s">
        <v>3</v>
      </c>
      <c r="O715" s="4">
        <v>2</v>
      </c>
      <c r="P715" s="4"/>
      <c r="Q715" s="4"/>
      <c r="R715" s="4"/>
      <c r="S715" s="4"/>
      <c r="T715" s="4"/>
      <c r="U715" s="4"/>
      <c r="V715" s="4"/>
      <c r="W715" s="4"/>
    </row>
    <row r="716" spans="1:23" x14ac:dyDescent="0.2">
      <c r="A716" s="4">
        <v>50</v>
      </c>
      <c r="B716" s="4">
        <v>0</v>
      </c>
      <c r="C716" s="4">
        <v>0</v>
      </c>
      <c r="D716" s="4">
        <v>1</v>
      </c>
      <c r="E716" s="4">
        <v>215</v>
      </c>
      <c r="F716" s="4">
        <f>ROUND(Source!AT698,O716)</f>
        <v>0</v>
      </c>
      <c r="G716" s="4" t="s">
        <v>81</v>
      </c>
      <c r="H716" s="4" t="s">
        <v>82</v>
      </c>
      <c r="I716" s="4"/>
      <c r="J716" s="4"/>
      <c r="K716" s="4">
        <v>215</v>
      </c>
      <c r="L716" s="4">
        <v>17</v>
      </c>
      <c r="M716" s="4">
        <v>3</v>
      </c>
      <c r="N716" s="4" t="s">
        <v>3</v>
      </c>
      <c r="O716" s="4">
        <v>2</v>
      </c>
      <c r="P716" s="4"/>
      <c r="Q716" s="4"/>
      <c r="R716" s="4"/>
      <c r="S716" s="4"/>
      <c r="T716" s="4"/>
      <c r="U716" s="4"/>
      <c r="V716" s="4"/>
      <c r="W716" s="4"/>
    </row>
    <row r="717" spans="1:23" x14ac:dyDescent="0.2">
      <c r="A717" s="4">
        <v>50</v>
      </c>
      <c r="B717" s="4">
        <v>0</v>
      </c>
      <c r="C717" s="4">
        <v>0</v>
      </c>
      <c r="D717" s="4">
        <v>1</v>
      </c>
      <c r="E717" s="4">
        <v>217</v>
      </c>
      <c r="F717" s="4">
        <f>ROUND(Source!AU698,O717)</f>
        <v>77856.5</v>
      </c>
      <c r="G717" s="4" t="s">
        <v>83</v>
      </c>
      <c r="H717" s="4" t="s">
        <v>84</v>
      </c>
      <c r="I717" s="4"/>
      <c r="J717" s="4"/>
      <c r="K717" s="4">
        <v>217</v>
      </c>
      <c r="L717" s="4">
        <v>18</v>
      </c>
      <c r="M717" s="4">
        <v>3</v>
      </c>
      <c r="N717" s="4" t="s">
        <v>3</v>
      </c>
      <c r="O717" s="4">
        <v>2</v>
      </c>
      <c r="P717" s="4"/>
      <c r="Q717" s="4"/>
      <c r="R717" s="4"/>
      <c r="S717" s="4"/>
      <c r="T717" s="4"/>
      <c r="U717" s="4"/>
      <c r="V717" s="4"/>
      <c r="W717" s="4"/>
    </row>
    <row r="718" spans="1:23" x14ac:dyDescent="0.2">
      <c r="A718" s="4">
        <v>50</v>
      </c>
      <c r="B718" s="4">
        <v>0</v>
      </c>
      <c r="C718" s="4">
        <v>0</v>
      </c>
      <c r="D718" s="4">
        <v>1</v>
      </c>
      <c r="E718" s="4">
        <v>230</v>
      </c>
      <c r="F718" s="4">
        <f>ROUND(Source!BA698,O718)</f>
        <v>0</v>
      </c>
      <c r="G718" s="4" t="s">
        <v>85</v>
      </c>
      <c r="H718" s="4" t="s">
        <v>86</v>
      </c>
      <c r="I718" s="4"/>
      <c r="J718" s="4"/>
      <c r="K718" s="4">
        <v>230</v>
      </c>
      <c r="L718" s="4">
        <v>19</v>
      </c>
      <c r="M718" s="4">
        <v>3</v>
      </c>
      <c r="N718" s="4" t="s">
        <v>3</v>
      </c>
      <c r="O718" s="4">
        <v>2</v>
      </c>
      <c r="P718" s="4"/>
      <c r="Q718" s="4"/>
      <c r="R718" s="4"/>
      <c r="S718" s="4"/>
      <c r="T718" s="4"/>
      <c r="U718" s="4"/>
      <c r="V718" s="4"/>
      <c r="W718" s="4"/>
    </row>
    <row r="719" spans="1:23" x14ac:dyDescent="0.2">
      <c r="A719" s="4">
        <v>50</v>
      </c>
      <c r="B719" s="4">
        <v>0</v>
      </c>
      <c r="C719" s="4">
        <v>0</v>
      </c>
      <c r="D719" s="4">
        <v>1</v>
      </c>
      <c r="E719" s="4">
        <v>206</v>
      </c>
      <c r="F719" s="4">
        <f>ROUND(Source!T698,O719)</f>
        <v>0</v>
      </c>
      <c r="G719" s="4" t="s">
        <v>87</v>
      </c>
      <c r="H719" s="4" t="s">
        <v>88</v>
      </c>
      <c r="I719" s="4"/>
      <c r="J719" s="4"/>
      <c r="K719" s="4">
        <v>206</v>
      </c>
      <c r="L719" s="4">
        <v>20</v>
      </c>
      <c r="M719" s="4">
        <v>3</v>
      </c>
      <c r="N719" s="4" t="s">
        <v>3</v>
      </c>
      <c r="O719" s="4">
        <v>2</v>
      </c>
      <c r="P719" s="4"/>
      <c r="Q719" s="4"/>
      <c r="R719" s="4"/>
      <c r="S719" s="4"/>
      <c r="T719" s="4"/>
      <c r="U719" s="4"/>
      <c r="V719" s="4"/>
      <c r="W719" s="4"/>
    </row>
    <row r="720" spans="1:23" x14ac:dyDescent="0.2">
      <c r="A720" s="4">
        <v>50</v>
      </c>
      <c r="B720" s="4">
        <v>0</v>
      </c>
      <c r="C720" s="4">
        <v>0</v>
      </c>
      <c r="D720" s="4">
        <v>1</v>
      </c>
      <c r="E720" s="4">
        <v>207</v>
      </c>
      <c r="F720" s="4">
        <f>Source!U698</f>
        <v>25382.578325750004</v>
      </c>
      <c r="G720" s="4" t="s">
        <v>89</v>
      </c>
      <c r="H720" s="4" t="s">
        <v>90</v>
      </c>
      <c r="I720" s="4"/>
      <c r="J720" s="4"/>
      <c r="K720" s="4">
        <v>207</v>
      </c>
      <c r="L720" s="4">
        <v>21</v>
      </c>
      <c r="M720" s="4">
        <v>3</v>
      </c>
      <c r="N720" s="4" t="s">
        <v>3</v>
      </c>
      <c r="O720" s="4">
        <v>-1</v>
      </c>
      <c r="P720" s="4"/>
      <c r="Q720" s="4"/>
      <c r="R720" s="4"/>
      <c r="S720" s="4"/>
      <c r="T720" s="4"/>
      <c r="U720" s="4"/>
      <c r="V720" s="4"/>
      <c r="W720" s="4"/>
    </row>
    <row r="721" spans="1:27" x14ac:dyDescent="0.2">
      <c r="A721" s="4">
        <v>50</v>
      </c>
      <c r="B721" s="4">
        <v>0</v>
      </c>
      <c r="C721" s="4">
        <v>0</v>
      </c>
      <c r="D721" s="4">
        <v>1</v>
      </c>
      <c r="E721" s="4">
        <v>208</v>
      </c>
      <c r="F721" s="4">
        <f>Source!V698</f>
        <v>0</v>
      </c>
      <c r="G721" s="4" t="s">
        <v>91</v>
      </c>
      <c r="H721" s="4" t="s">
        <v>92</v>
      </c>
      <c r="I721" s="4"/>
      <c r="J721" s="4"/>
      <c r="K721" s="4">
        <v>208</v>
      </c>
      <c r="L721" s="4">
        <v>22</v>
      </c>
      <c r="M721" s="4">
        <v>3</v>
      </c>
      <c r="N721" s="4" t="s">
        <v>3</v>
      </c>
      <c r="O721" s="4">
        <v>-1</v>
      </c>
      <c r="P721" s="4"/>
      <c r="Q721" s="4"/>
      <c r="R721" s="4"/>
      <c r="S721" s="4"/>
      <c r="T721" s="4"/>
      <c r="U721" s="4"/>
      <c r="V721" s="4"/>
      <c r="W721" s="4"/>
    </row>
    <row r="722" spans="1:27" x14ac:dyDescent="0.2">
      <c r="A722" s="4">
        <v>50</v>
      </c>
      <c r="B722" s="4">
        <v>0</v>
      </c>
      <c r="C722" s="4">
        <v>0</v>
      </c>
      <c r="D722" s="4">
        <v>1</v>
      </c>
      <c r="E722" s="4">
        <v>209</v>
      </c>
      <c r="F722" s="4">
        <f>ROUND(Source!W698,O722)</f>
        <v>0</v>
      </c>
      <c r="G722" s="4" t="s">
        <v>93</v>
      </c>
      <c r="H722" s="4" t="s">
        <v>94</v>
      </c>
      <c r="I722" s="4"/>
      <c r="J722" s="4"/>
      <c r="K722" s="4">
        <v>209</v>
      </c>
      <c r="L722" s="4">
        <v>23</v>
      </c>
      <c r="M722" s="4">
        <v>3</v>
      </c>
      <c r="N722" s="4" t="s">
        <v>3</v>
      </c>
      <c r="O722" s="4">
        <v>2</v>
      </c>
      <c r="P722" s="4"/>
      <c r="Q722" s="4"/>
      <c r="R722" s="4"/>
      <c r="S722" s="4"/>
      <c r="T722" s="4"/>
      <c r="U722" s="4"/>
      <c r="V722" s="4"/>
      <c r="W722" s="4"/>
    </row>
    <row r="723" spans="1:27" x14ac:dyDescent="0.2">
      <c r="A723" s="4">
        <v>50</v>
      </c>
      <c r="B723" s="4">
        <v>0</v>
      </c>
      <c r="C723" s="4">
        <v>0</v>
      </c>
      <c r="D723" s="4">
        <v>1</v>
      </c>
      <c r="E723" s="4">
        <v>210</v>
      </c>
      <c r="F723" s="4">
        <f>ROUND(Source!X698,O723)</f>
        <v>4807414.09</v>
      </c>
      <c r="G723" s="4" t="s">
        <v>95</v>
      </c>
      <c r="H723" s="4" t="s">
        <v>96</v>
      </c>
      <c r="I723" s="4"/>
      <c r="J723" s="4"/>
      <c r="K723" s="4">
        <v>210</v>
      </c>
      <c r="L723" s="4">
        <v>24</v>
      </c>
      <c r="M723" s="4">
        <v>3</v>
      </c>
      <c r="N723" s="4" t="s">
        <v>3</v>
      </c>
      <c r="O723" s="4">
        <v>2</v>
      </c>
      <c r="P723" s="4"/>
      <c r="Q723" s="4"/>
      <c r="R723" s="4"/>
      <c r="S723" s="4"/>
      <c r="T723" s="4"/>
      <c r="U723" s="4"/>
      <c r="V723" s="4"/>
      <c r="W723" s="4"/>
    </row>
    <row r="724" spans="1:27" x14ac:dyDescent="0.2">
      <c r="A724" s="4">
        <v>50</v>
      </c>
      <c r="B724" s="4">
        <v>0</v>
      </c>
      <c r="C724" s="4">
        <v>0</v>
      </c>
      <c r="D724" s="4">
        <v>1</v>
      </c>
      <c r="E724" s="4">
        <v>211</v>
      </c>
      <c r="F724" s="4">
        <f>ROUND(Source!Y698,O724)</f>
        <v>2505044.4700000002</v>
      </c>
      <c r="G724" s="4" t="s">
        <v>97</v>
      </c>
      <c r="H724" s="4" t="s">
        <v>98</v>
      </c>
      <c r="I724" s="4"/>
      <c r="J724" s="4"/>
      <c r="K724" s="4">
        <v>211</v>
      </c>
      <c r="L724" s="4">
        <v>25</v>
      </c>
      <c r="M724" s="4">
        <v>3</v>
      </c>
      <c r="N724" s="4" t="s">
        <v>3</v>
      </c>
      <c r="O724" s="4">
        <v>2</v>
      </c>
      <c r="P724" s="4"/>
      <c r="Q724" s="4"/>
      <c r="R724" s="4"/>
      <c r="S724" s="4"/>
      <c r="T724" s="4"/>
      <c r="U724" s="4"/>
      <c r="V724" s="4"/>
      <c r="W724" s="4"/>
    </row>
    <row r="725" spans="1:27" x14ac:dyDescent="0.2">
      <c r="A725" s="4">
        <v>50</v>
      </c>
      <c r="B725" s="4">
        <v>0</v>
      </c>
      <c r="C725" s="4">
        <v>0</v>
      </c>
      <c r="D725" s="4">
        <v>1</v>
      </c>
      <c r="E725" s="4">
        <v>224</v>
      </c>
      <c r="F725" s="4">
        <f>ROUND(Source!AR698,O725)</f>
        <v>24555434.859999999</v>
      </c>
      <c r="G725" s="4" t="s">
        <v>99</v>
      </c>
      <c r="H725" s="4" t="s">
        <v>100</v>
      </c>
      <c r="I725" s="4"/>
      <c r="J725" s="4"/>
      <c r="K725" s="4">
        <v>224</v>
      </c>
      <c r="L725" s="4">
        <v>26</v>
      </c>
      <c r="M725" s="4">
        <v>3</v>
      </c>
      <c r="N725" s="4" t="s">
        <v>3</v>
      </c>
      <c r="O725" s="4">
        <v>2</v>
      </c>
      <c r="P725" s="4"/>
      <c r="Q725" s="4"/>
      <c r="R725" s="4"/>
      <c r="S725" s="4"/>
      <c r="T725" s="4"/>
      <c r="U725" s="4"/>
      <c r="V725" s="4"/>
      <c r="W725" s="4"/>
    </row>
    <row r="728" spans="1:27" x14ac:dyDescent="0.2">
      <c r="A728">
        <v>-1</v>
      </c>
    </row>
    <row r="730" spans="1:27" x14ac:dyDescent="0.2">
      <c r="A730" s="3">
        <v>75</v>
      </c>
      <c r="B730" s="3" t="s">
        <v>1007</v>
      </c>
      <c r="C730" s="3">
        <v>2018</v>
      </c>
      <c r="D730" s="3">
        <v>0</v>
      </c>
      <c r="E730" s="3">
        <v>1</v>
      </c>
      <c r="F730" s="3"/>
      <c r="G730" s="3">
        <v>0</v>
      </c>
      <c r="H730" s="3">
        <v>2</v>
      </c>
      <c r="I730" s="3">
        <v>1</v>
      </c>
      <c r="J730" s="3">
        <v>1</v>
      </c>
      <c r="K730" s="3">
        <v>98</v>
      </c>
      <c r="L730" s="3">
        <v>69</v>
      </c>
      <c r="M730" s="3">
        <v>0</v>
      </c>
      <c r="N730" s="3">
        <v>42145827</v>
      </c>
      <c r="O730" s="3">
        <v>1</v>
      </c>
    </row>
    <row r="731" spans="1:27" x14ac:dyDescent="0.2">
      <c r="A731" s="5">
        <v>1</v>
      </c>
      <c r="B731" s="5" t="s">
        <v>1008</v>
      </c>
      <c r="C731" s="5" t="s">
        <v>1009</v>
      </c>
      <c r="D731" s="5">
        <v>2018</v>
      </c>
      <c r="E731" s="5">
        <v>1</v>
      </c>
      <c r="F731" s="5">
        <v>1</v>
      </c>
      <c r="G731" s="5">
        <v>1</v>
      </c>
      <c r="H731" s="5">
        <v>0</v>
      </c>
      <c r="I731" s="5">
        <v>2</v>
      </c>
      <c r="J731" s="5">
        <v>1</v>
      </c>
      <c r="K731" s="5">
        <v>1</v>
      </c>
      <c r="L731" s="5">
        <v>1</v>
      </c>
      <c r="M731" s="5">
        <v>1</v>
      </c>
      <c r="N731" s="5">
        <v>1</v>
      </c>
      <c r="O731" s="5">
        <v>1</v>
      </c>
      <c r="P731" s="5">
        <v>1</v>
      </c>
      <c r="Q731" s="5">
        <v>1</v>
      </c>
      <c r="R731" s="5" t="s">
        <v>3</v>
      </c>
      <c r="S731" s="5" t="s">
        <v>3</v>
      </c>
      <c r="T731" s="5" t="s">
        <v>3</v>
      </c>
      <c r="U731" s="5" t="s">
        <v>3</v>
      </c>
      <c r="V731" s="5" t="s">
        <v>3</v>
      </c>
      <c r="W731" s="5" t="s">
        <v>3</v>
      </c>
      <c r="X731" s="5" t="s">
        <v>3</v>
      </c>
      <c r="Y731" s="5" t="s">
        <v>3</v>
      </c>
      <c r="Z731" s="5" t="s">
        <v>3</v>
      </c>
      <c r="AA731" s="5" t="s">
        <v>1001</v>
      </c>
    </row>
    <row r="735" spans="1:27" x14ac:dyDescent="0.2">
      <c r="A735">
        <v>65</v>
      </c>
      <c r="C735">
        <v>1</v>
      </c>
      <c r="D735">
        <v>0</v>
      </c>
      <c r="E73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1010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167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42145827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10</v>
      </c>
      <c r="D16" s="6" t="s">
        <v>10</v>
      </c>
      <c r="E16" s="7">
        <f>(Source!F686)/1000</f>
        <v>24477.57836</v>
      </c>
      <c r="F16" s="7">
        <f>(Source!F687)/1000</f>
        <v>0</v>
      </c>
      <c r="G16" s="7">
        <f>(Source!F678)/1000</f>
        <v>0</v>
      </c>
      <c r="H16" s="7">
        <f>(Source!F688)/1000+(Source!F689)/1000</f>
        <v>77.856499999999997</v>
      </c>
      <c r="I16" s="7">
        <f>E16+F16+G16+H16</f>
        <v>24555.434860000001</v>
      </c>
      <c r="J16" s="7">
        <f>(Source!F684)/1000</f>
        <v>5692.7510000000002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17229053.449999999</v>
      </c>
      <c r="AU16" s="7">
        <v>11131627.130000001</v>
      </c>
      <c r="AV16" s="7">
        <v>0</v>
      </c>
      <c r="AW16" s="7">
        <v>0</v>
      </c>
      <c r="AX16" s="7">
        <v>0</v>
      </c>
      <c r="AY16" s="7">
        <v>404675.32</v>
      </c>
      <c r="AZ16" s="7">
        <v>8337.02</v>
      </c>
      <c r="BA16" s="7">
        <v>5692751</v>
      </c>
      <c r="BB16" s="7">
        <v>24477578.359999999</v>
      </c>
      <c r="BC16" s="7">
        <v>0</v>
      </c>
      <c r="BD16" s="7">
        <v>77856.5</v>
      </c>
      <c r="BE16" s="7">
        <v>0</v>
      </c>
      <c r="BF16" s="7">
        <v>25382.57832574999</v>
      </c>
      <c r="BG16" s="7">
        <v>0</v>
      </c>
      <c r="BH16" s="7">
        <v>0</v>
      </c>
      <c r="BI16" s="7">
        <v>4807414.09</v>
      </c>
      <c r="BJ16" s="7">
        <v>2505044.4700000002</v>
      </c>
      <c r="BK16" s="7">
        <v>24555434.859999999</v>
      </c>
    </row>
    <row r="18" spans="1:19" x14ac:dyDescent="0.2">
      <c r="A18">
        <v>51</v>
      </c>
      <c r="E18" s="8">
        <f>SUMIF(A16:A17,3,E16:E17)</f>
        <v>24477.57836</v>
      </c>
      <c r="F18" s="8">
        <f>SUMIF(A16:A17,3,F16:F17)</f>
        <v>0</v>
      </c>
      <c r="G18" s="8">
        <f>SUMIF(A16:A17,3,G16:G17)</f>
        <v>0</v>
      </c>
      <c r="H18" s="8">
        <f>SUMIF(A16:A17,3,H16:H17)</f>
        <v>77.856499999999997</v>
      </c>
      <c r="I18" s="8">
        <f>SUMIF(A16:A17,3,I16:I17)</f>
        <v>24555.434860000001</v>
      </c>
      <c r="J18" s="8">
        <f>SUMIF(A16:A17,3,J16:J17)</f>
        <v>5692.7510000000002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17229053.449999999</v>
      </c>
      <c r="G20" s="4" t="s">
        <v>49</v>
      </c>
      <c r="H20" s="4" t="s">
        <v>50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11131627.130000001</v>
      </c>
      <c r="G21" s="4" t="s">
        <v>51</v>
      </c>
      <c r="H21" s="4" t="s">
        <v>52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53</v>
      </c>
      <c r="H22" s="4" t="s">
        <v>54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11131627.130000001</v>
      </c>
      <c r="G23" s="4" t="s">
        <v>55</v>
      </c>
      <c r="H23" s="4" t="s">
        <v>56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11131627.130000001</v>
      </c>
      <c r="G24" s="4" t="s">
        <v>57</v>
      </c>
      <c r="H24" s="4" t="s">
        <v>58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59</v>
      </c>
      <c r="H25" s="4" t="s">
        <v>60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11131627.130000001</v>
      </c>
      <c r="G26" s="4" t="s">
        <v>61</v>
      </c>
      <c r="H26" s="4" t="s">
        <v>62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63</v>
      </c>
      <c r="H27" s="4" t="s">
        <v>64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65</v>
      </c>
      <c r="H28" s="4" t="s">
        <v>66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67</v>
      </c>
      <c r="H29" s="4" t="s">
        <v>68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404675.32</v>
      </c>
      <c r="G30" s="4" t="s">
        <v>69</v>
      </c>
      <c r="H30" s="4" t="s">
        <v>70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71</v>
      </c>
      <c r="H31" s="4" t="s">
        <v>72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8337.02</v>
      </c>
      <c r="G32" s="4" t="s">
        <v>73</v>
      </c>
      <c r="H32" s="4" t="s">
        <v>74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5692751</v>
      </c>
      <c r="G33" s="4" t="s">
        <v>75</v>
      </c>
      <c r="H33" s="4" t="s">
        <v>76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77</v>
      </c>
      <c r="H34" s="4" t="s">
        <v>78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24477578.359999999</v>
      </c>
      <c r="G35" s="4" t="s">
        <v>79</v>
      </c>
      <c r="H35" s="4" t="s">
        <v>80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81</v>
      </c>
      <c r="H36" s="4" t="s">
        <v>82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77856.5</v>
      </c>
      <c r="G37" s="4" t="s">
        <v>83</v>
      </c>
      <c r="H37" s="4" t="s">
        <v>84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85</v>
      </c>
      <c r="H38" s="4" t="s">
        <v>86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87</v>
      </c>
      <c r="H39" s="4" t="s">
        <v>88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25382.57832574999</v>
      </c>
      <c r="G40" s="4" t="s">
        <v>89</v>
      </c>
      <c r="H40" s="4" t="s">
        <v>90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91</v>
      </c>
      <c r="H41" s="4" t="s">
        <v>92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93</v>
      </c>
      <c r="H42" s="4" t="s">
        <v>94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4807414.09</v>
      </c>
      <c r="G43" s="4" t="s">
        <v>95</v>
      </c>
      <c r="H43" s="4" t="s">
        <v>96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2505044.4700000002</v>
      </c>
      <c r="G44" s="4" t="s">
        <v>97</v>
      </c>
      <c r="H44" s="4" t="s">
        <v>98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24555434.859999999</v>
      </c>
      <c r="G45" s="4" t="s">
        <v>99</v>
      </c>
      <c r="H45" s="4" t="s">
        <v>100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27" x14ac:dyDescent="0.2">
      <c r="A50" s="3">
        <v>75</v>
      </c>
      <c r="B50" s="3" t="s">
        <v>1007</v>
      </c>
      <c r="C50" s="3">
        <v>2018</v>
      </c>
      <c r="D50" s="3">
        <v>0</v>
      </c>
      <c r="E50" s="3">
        <v>1</v>
      </c>
      <c r="F50" s="3"/>
      <c r="G50" s="3">
        <v>0</v>
      </c>
      <c r="H50" s="3">
        <v>2</v>
      </c>
      <c r="I50" s="3">
        <v>1</v>
      </c>
      <c r="J50" s="3">
        <v>1</v>
      </c>
      <c r="K50" s="3">
        <v>98</v>
      </c>
      <c r="L50" s="3">
        <v>69</v>
      </c>
      <c r="M50" s="3">
        <v>0</v>
      </c>
      <c r="N50" s="3">
        <v>42145827</v>
      </c>
      <c r="O50" s="3">
        <v>1</v>
      </c>
    </row>
    <row r="51" spans="1:27" x14ac:dyDescent="0.2">
      <c r="A51" s="5">
        <v>1</v>
      </c>
      <c r="B51" s="5" t="s">
        <v>1008</v>
      </c>
      <c r="C51" s="5" t="s">
        <v>1009</v>
      </c>
      <c r="D51" s="5">
        <v>2018</v>
      </c>
      <c r="E51" s="5">
        <v>1</v>
      </c>
      <c r="F51" s="5">
        <v>1</v>
      </c>
      <c r="G51" s="5">
        <v>1</v>
      </c>
      <c r="H51" s="5">
        <v>0</v>
      </c>
      <c r="I51" s="5">
        <v>2</v>
      </c>
      <c r="J51" s="5">
        <v>1</v>
      </c>
      <c r="K51" s="5">
        <v>1</v>
      </c>
      <c r="L51" s="5">
        <v>1</v>
      </c>
      <c r="M51" s="5">
        <v>1</v>
      </c>
      <c r="N51" s="5">
        <v>1</v>
      </c>
      <c r="O51" s="5">
        <v>1</v>
      </c>
      <c r="P51" s="5">
        <v>1</v>
      </c>
      <c r="Q51" s="5">
        <v>1</v>
      </c>
      <c r="R51" s="5" t="s">
        <v>3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1001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по ТСН-2001</vt:lpstr>
      <vt:lpstr>Source</vt:lpstr>
      <vt:lpstr>SourceObSm</vt:lpstr>
      <vt:lpstr>SmtRes</vt:lpstr>
      <vt:lpstr>EtalonRes</vt:lpstr>
      <vt:lpstr>'Смета по ТСН-2001'!Заголовки_для_печати</vt:lpstr>
      <vt:lpstr>'Смета по ТСН-2001'!Область_печати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Кольцов, Павел Андреевич (KRIS120 - KolcovPA)</cp:lastModifiedBy>
  <dcterms:created xsi:type="dcterms:W3CDTF">2018-02-28T04:10:52Z</dcterms:created>
  <dcterms:modified xsi:type="dcterms:W3CDTF">2018-02-28T05:11:56Z</dcterms:modified>
</cp:coreProperties>
</file>