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imur\Desktop\"/>
    </mc:Choice>
  </mc:AlternateContent>
  <bookViews>
    <workbookView xWindow="1815" yWindow="-75" windowWidth="16575" windowHeight="11010" tabRatio="712" firstSheet="1" activeTab="1"/>
  </bookViews>
  <sheets>
    <sheet name="Перевозка (3)" sheetId="26" state="hidden" r:id="rId1"/>
    <sheet name="ПЗ" sheetId="62" r:id="rId2"/>
    <sheet name="ПИР" sheetId="71" state="hidden" r:id="rId3"/>
    <sheet name="Пост.. 145" sheetId="82" state="hidden" r:id="rId4"/>
  </sheets>
  <definedNames>
    <definedName name="_xlnm.Print_Area" localSheetId="2">ПИР!$A$1:$D$46</definedName>
  </definedNames>
  <calcPr calcId="152511"/>
</workbook>
</file>

<file path=xl/calcChain.xml><?xml version="1.0" encoding="utf-8"?>
<calcChain xmlns="http://schemas.openxmlformats.org/spreadsheetml/2006/main">
  <c r="A3" i="71" l="1"/>
  <c r="D13" i="71" l="1"/>
  <c r="D20" i="71" s="1"/>
  <c r="B39" i="71" l="1"/>
  <c r="D27" i="71" l="1"/>
  <c r="D12" i="71" l="1"/>
  <c r="C13" i="71"/>
  <c r="C12" i="71"/>
  <c r="C16" i="71" s="1"/>
  <c r="D10" i="71" l="1"/>
  <c r="D18" i="71"/>
  <c r="C20" i="71"/>
  <c r="C18" i="71"/>
  <c r="D16" i="71" l="1"/>
  <c r="D26" i="71"/>
  <c r="D25" i="71" s="1"/>
  <c r="M3" i="82" s="1"/>
  <c r="F4" i="82" s="1"/>
  <c r="D12" i="26"/>
  <c r="F12" i="26" s="1"/>
  <c r="D14" i="26"/>
  <c r="D13" i="26"/>
  <c r="D9" i="26"/>
  <c r="B7" i="26"/>
  <c r="B8" i="26" s="1"/>
  <c r="B9" i="26" s="1"/>
  <c r="B10" i="26" s="1"/>
  <c r="B11" i="26" s="1"/>
  <c r="B12" i="26" s="1"/>
  <c r="B13" i="26" s="1"/>
  <c r="B14" i="26" s="1"/>
  <c r="B15" i="26" s="1"/>
  <c r="G4" i="82" l="1"/>
  <c r="L14" i="82" s="1"/>
  <c r="D32" i="71" s="1"/>
  <c r="D15" i="26"/>
  <c r="F14" i="82" l="1"/>
  <c r="B32" i="71" s="1"/>
  <c r="D37" i="71"/>
  <c r="D39" i="71" s="1"/>
</calcChain>
</file>

<file path=xl/sharedStrings.xml><?xml version="1.0" encoding="utf-8"?>
<sst xmlns="http://schemas.openxmlformats.org/spreadsheetml/2006/main" count="155" uniqueCount="142">
  <si>
    <t>Марка автобуса</t>
  </si>
  <si>
    <t>Пассажировместимость</t>
  </si>
  <si>
    <t>Среднее кол-во перевозимых работников ежедневно, чел.</t>
  </si>
  <si>
    <t>Дальность перевозки, км</t>
  </si>
  <si>
    <t>Расчетная продолжительность работы автобуса на маршруте в день, час</t>
  </si>
  <si>
    <t>Сумма затрат на перевозку работников за весь период строительства, руб</t>
  </si>
  <si>
    <t>Сметный расчет № 9-1</t>
  </si>
  <si>
    <t>затрат по перевозке рабочих автомобильным транспортом к месту работы и обратно</t>
  </si>
  <si>
    <t>а</t>
  </si>
  <si>
    <t>б</t>
  </si>
  <si>
    <t>б / а х 0,95 х (в / г х 2 + 0,2) х 2 + 0,8</t>
  </si>
  <si>
    <t>где</t>
  </si>
  <si>
    <t>0,95- коэффициент использования автобусов по пассажировместимости, обусловленный некратностью численности по данному маршруту работников.</t>
  </si>
  <si>
    <t>0,2 часа (12 минут) - суммарное время посадки-высадки пассажиров</t>
  </si>
  <si>
    <t>0,8 часа - время работы автобуса с момента выезда из гаража до места посадки пассажиров и обратно к месту стоянки в гараже.</t>
  </si>
  <si>
    <t>в</t>
  </si>
  <si>
    <t>г</t>
  </si>
  <si>
    <t>Кол-во рейсов автобуса  п.3/п.2</t>
  </si>
  <si>
    <t>Составил _____________________________Кондратьева О.Н.</t>
  </si>
  <si>
    <t>Расчетная продолжительность работы автобуса</t>
  </si>
  <si>
    <t>Средняя техническая скорость движения автобуса, км/ч</t>
  </si>
  <si>
    <t xml:space="preserve">Продолжительность строительства, дни 38 мес </t>
  </si>
  <si>
    <t>Икарус</t>
  </si>
  <si>
    <t>Стоимость  работы автобуса, руб/день 4000 с НДС. Цена 4000/1,18/5,28</t>
  </si>
  <si>
    <t>тыс.руб</t>
  </si>
  <si>
    <t>ПОЯСНИТЕЛЬНАЯ ЗАПИСКА</t>
  </si>
  <si>
    <t>Изыскательские работы</t>
  </si>
  <si>
    <t>Проектные работы</t>
  </si>
  <si>
    <t>к разделу "Смета  на строительство объектов капитального строительства" по объекту:</t>
  </si>
  <si>
    <t xml:space="preserve">     Стоимость сторительства определена на основании:</t>
  </si>
  <si>
    <t>- данных проекта организации строительства.</t>
  </si>
  <si>
    <t>- чертежей;</t>
  </si>
  <si>
    <t>- ведомостей объемов работ;</t>
  </si>
  <si>
    <t>- спецификаций на оборудование;</t>
  </si>
  <si>
    <t xml:space="preserve">     Наименование глав сводного сметного расчета стоимости строительства принято по данным п.31 приложения к постановлению Правительства Российской Федерации от 16.02.08 № 87.</t>
  </si>
  <si>
    <t>Составил ___________________________</t>
  </si>
  <si>
    <t xml:space="preserve">     С использованием Территориальных сметных нормативов для Москвы (ТСН-2001) с учетом всех дополнений и изменений, вышедших на период составления сметной документации.</t>
  </si>
  <si>
    <t xml:space="preserve">    Прочие работы и затраты по главе 9 ССР приняты согласно ТСН-2001.11, действующим законодательством и данных проекта организации строительства.</t>
  </si>
  <si>
    <t>в ценах на 01.01.2000</t>
  </si>
  <si>
    <t xml:space="preserve">     Сумма средств по оплате налога на добавленную стоимость НДС учтена по ставке</t>
  </si>
  <si>
    <t>ССР в ценах на 01.01.2000</t>
  </si>
  <si>
    <t>млн.руб</t>
  </si>
  <si>
    <t>тыс.руб.</t>
  </si>
  <si>
    <t>1.2.</t>
  </si>
  <si>
    <t>Составил______________________________________ Кондратьева О.Н.</t>
  </si>
  <si>
    <t>Проверил ______________________________________ Зайцева И.В.</t>
  </si>
  <si>
    <t>Стоимость проектно-изыскательских работ, тыс.руб.</t>
  </si>
  <si>
    <t>1.1.</t>
  </si>
  <si>
    <t>1.3.</t>
  </si>
  <si>
    <t>2</t>
  </si>
  <si>
    <t>Стоимость проектно-изыскательских работ, тыс. руб.</t>
  </si>
  <si>
    <t>2.1.</t>
  </si>
  <si>
    <t>в ценах на 01.01.2001</t>
  </si>
  <si>
    <t>2.2.</t>
  </si>
  <si>
    <t>МУ по применени СБЦ на проектные работы в строительстве п.2.2.4 (приказ Минрегионразвития № 620 от 29.12.2009)</t>
  </si>
  <si>
    <t>к</t>
  </si>
  <si>
    <t>2.3.</t>
  </si>
  <si>
    <t xml:space="preserve">Изыскательские работы </t>
  </si>
  <si>
    <t>Письмо Госстроя России от 04.01.2001 г. № АШ-9/10 и от 07.10.1999 г. № АШ-34/10</t>
  </si>
  <si>
    <t>3</t>
  </si>
  <si>
    <t>Стоимость проектно-изыскательских работ, млн. руб.</t>
  </si>
  <si>
    <t>3.1.</t>
  </si>
  <si>
    <t>3.2.</t>
  </si>
  <si>
    <t>3.3.</t>
  </si>
  <si>
    <t>4</t>
  </si>
  <si>
    <t>Таблица % соотношения, используемого при расчете  размера платы за проведение гос.экспертизы</t>
  </si>
  <si>
    <t>Сумма Спд и Сиж (млн.рублей, в ценах 2001 года)</t>
  </si>
  <si>
    <t>% от суммы Спд и Сиж</t>
  </si>
  <si>
    <t>4.1</t>
  </si>
  <si>
    <t>%</t>
  </si>
  <si>
    <t>5.</t>
  </si>
  <si>
    <t>Плата за проведение государственной экспертизы</t>
  </si>
  <si>
    <t>5.1.</t>
  </si>
  <si>
    <t>п.2.1. х п.4.1</t>
  </si>
  <si>
    <t>5.2.</t>
  </si>
  <si>
    <t>размера платы за проведение государственной экспертизы</t>
  </si>
  <si>
    <r>
      <rPr>
        <u/>
        <sz val="11"/>
        <rFont val="Courier New"/>
        <family val="3"/>
        <charset val="204"/>
      </rPr>
      <t xml:space="preserve">Основание: </t>
    </r>
    <r>
      <rPr>
        <sz val="11"/>
        <rFont val="Courier New"/>
        <family val="3"/>
        <charset val="204"/>
      </rPr>
      <t>постановление Правительства РФ от 5 марта 2007 г. N 145 "О порядке организации и проведения государственной экспертизы проектной документации и результатов инженерных изысканий"</t>
    </r>
  </si>
  <si>
    <t>Поставление Пр-ва РФ № 145  от  5 марта 2007 года приложение № 1</t>
  </si>
  <si>
    <t>Расчет 12-1</t>
  </si>
  <si>
    <t xml:space="preserve">     В сметной документации применен коэффициент 1,15 в затратам труда, заработной плате, затратм на эксплуатацию машин, учитывающие строительство объектов в стесненных условиях застроенной части города (ТСН-2001.3 прил.2 п.4).</t>
  </si>
  <si>
    <t xml:space="preserve">     Стоимость материальных ресурсов, неучтенных расценками, принята по фактическим данным (прайс-листы, коммерческие предложения, договора, накладные и пр.)</t>
  </si>
  <si>
    <r>
      <rPr>
        <sz val="11"/>
        <rFont val="Arial"/>
        <family val="2"/>
        <charset val="204"/>
      </rPr>
      <t>ТАБЛИЦА ПРОЦЕНТНОГО СООТНОШЕНИЯ, ИСПОЛЬЗУЕМОГО ПРИ РАСЧЕТЕ РАЗМЕРА ПЛАТЫ ЗА ПРОВЕДЕНИЕ ГОСУДАРСТВЕННОЙ ЭКСПЕРТИЗЫ</t>
    </r>
  </si>
  <si>
    <r>
      <rPr>
        <sz val="11"/>
        <rFont val="Arial"/>
        <family val="2"/>
        <charset val="204"/>
      </rPr>
      <t>Сумма Спд и Сиж (млн. рублей, в ценах 2001 года)</t>
    </r>
  </si>
  <si>
    <t>от</t>
  </si>
  <si>
    <t>до</t>
  </si>
  <si>
    <t>a</t>
  </si>
  <si>
    <t>b</t>
  </si>
  <si>
    <t>c</t>
  </si>
  <si>
    <t>d</t>
  </si>
  <si>
    <t>до 0,15 млн. руб.</t>
  </si>
  <si>
    <t xml:space="preserve"> Более 0,15 млн. руб., но менее 0,25 млн. руб.</t>
  </si>
  <si>
    <t xml:space="preserve"> Более 0,25 млн. руб., но менее 0,50 млн. руб.</t>
  </si>
  <si>
    <t xml:space="preserve"> Более 0,50 млн. руб., но менее 0,75 млн. руб.</t>
  </si>
  <si>
    <t xml:space="preserve"> Более 0,75 млн. руб., но менее 1,00 млн. руб.</t>
  </si>
  <si>
    <t xml:space="preserve"> Более 1,00 млн. руб., но менее 1,50 млн. руб.</t>
  </si>
  <si>
    <t xml:space="preserve"> Более 1,50 млн. руб., но менее 3,00 млн. руб.</t>
  </si>
  <si>
    <t xml:space="preserve"> Более 3,00 млн. руб., но менее 4.00 млн. руб.</t>
  </si>
  <si>
    <t xml:space="preserve"> Более 4, 00 млн. ру Б, но менее 6,00 млн. руб.</t>
  </si>
  <si>
    <t xml:space="preserve"> Более 6,00 млн. ру Б, но менее 8,00 млн.руб.</t>
  </si>
  <si>
    <t xml:space="preserve"> Более 8,00 млн. ру Б, но менее 12,00 млн. руб.</t>
  </si>
  <si>
    <t xml:space="preserve"> Более 12,00 млн. руб., но менее 18,00 млн. руб.</t>
  </si>
  <si>
    <t xml:space="preserve"> Более 18,00 млн. руб., но менее 24,00 млн. руб.</t>
  </si>
  <si>
    <t xml:space="preserve"> Более 24,00 млн. руб. но менее 30 млн. руб.</t>
  </si>
  <si>
    <t xml:space="preserve"> Более 30,00 млн. руб., но менее 36,00 руб.</t>
  </si>
  <si>
    <t xml:space="preserve"> Более 36,00 млн. руб., но менее 45,00 млн. руб. </t>
  </si>
  <si>
    <t xml:space="preserve"> Более 45,00 млн. руб., но менее 52,50 млн. руб.</t>
  </si>
  <si>
    <t xml:space="preserve"> Более 52,5 млн. ру Б, но менее 60,00 млн. руб.</t>
  </si>
  <si>
    <t xml:space="preserve"> Более 60,00 млн. ру Б, но менее 70,00 млн. руб.</t>
  </si>
  <si>
    <t xml:space="preserve"> Более 70,00 млн. руб. но менее 80,00 руб.</t>
  </si>
  <si>
    <t xml:space="preserve"> Более 80,00 млн. руб., но менее 100,00 млн. руб.</t>
  </si>
  <si>
    <t xml:space="preserve"> Более 100,00 млн. руб., но менее 120,00 млн. руб. </t>
  </si>
  <si>
    <t xml:space="preserve"> Более 120,00 млн. руб., но менее 140,00 млн.руб.</t>
  </si>
  <si>
    <t xml:space="preserve"> Более 140,00 млн. руб., но менее 160,00 млн. руб.</t>
  </si>
  <si>
    <t xml:space="preserve"> Более 160,00 млн. руб., но менее 180,00 млн. руб.</t>
  </si>
  <si>
    <t xml:space="preserve"> Более 180,00 млн. ру Б, но менее 200,00 млн. руб.</t>
  </si>
  <si>
    <t xml:space="preserve"> Более 200,00 млн.руб., но менее 220,00 млн. руб.</t>
  </si>
  <si>
    <t xml:space="preserve"> Более 220,00 млн. руб.</t>
  </si>
  <si>
    <t>Процент от суммы Спд и Сиж (П)</t>
  </si>
  <si>
    <t>индекс потребительских цен</t>
  </si>
  <si>
    <t xml:space="preserve">СТРОИТЕЛЬСТВО </t>
  </si>
  <si>
    <t>ДОШКОЛЬНОГО ОБРАЗОВАТЕЛЬНОГО УЧЕРЕЖДЕНИЯ НА 225 МЕСТ</t>
  </si>
  <si>
    <t>ПО АДРЕСУ: Г.МОСКВА, РАЙОН МОЛЖАНИНОВСКИЙ, УЛ. СИНЯВИНСКАЯ, ВЛ. 11 (УЧАСТОК 1)</t>
  </si>
  <si>
    <t xml:space="preserve">     Резерв средств на непредвитенные работы и затраты на основании п.2.4.17 учтен в размере 2%.</t>
  </si>
  <si>
    <t xml:space="preserve">     Для пересчета сметной стоимости из базисного в текущий уровень принят базисно-индексный метод с примененим коэффициентов пересчета, утвержденных приказом Комитета города Москвы по ценовой политике в строительстве и государственной экспертизе проектов, Выпуск 102. Сборник № 02/2015, март 2015 г.</t>
  </si>
  <si>
    <t xml:space="preserve">     При состалении смет для определения стоимости материальных ресурсов, не предусмотренных сметно-нормативной базой ТСН-2001,  в базисных ценах принят коэффициент перевода стоимости, определенной в текущих ценах по контрактам, счетам-фактурам или прайс-листам, в базисные цены, в размере 4,416  согласно приказа Москомэкспертизы от 15 декабря 2014 года № 107.</t>
  </si>
  <si>
    <t xml:space="preserve">    Размер накладных расходов принят в соответствии с ТСН-2001.8, приказом Комитета города Москвы по ценовой политике в строительстве и государственной экспертизе проектов, Сборником коэффициентов пересчета в текущий уровень цен сметной стоимости строительно-монтажных работ, определенных в номрах и ценах ТСН-2001. Выпуск 102. Сборник № 02/2015, март 2015 г.</t>
  </si>
  <si>
    <t xml:space="preserve">     Размер сметной прибыли принят в соответствии с ТСН-2001.8, приказом Комитета города Москвы по ценовой политике в строительстве и государственной экспертизе проектов,   Сборником коэффициентов пересчета в текущий уровень цен сметной стоимости строительно-монтажных работ, определенных в номрах и ценах ТСН-2001. Выпуск 102. Сборник № 02/2015, март 2015 г.</t>
  </si>
  <si>
    <t xml:space="preserve">     Затраты на строительство  титульных временных здании и сооружений приняты в размере 1,2  % от СМР  по итогу глав 1-7 (ТСН-2001.10 п.1.4)</t>
  </si>
  <si>
    <t>ССР в ценах на март 2015 года</t>
  </si>
  <si>
    <t xml:space="preserve">     Сметная документация составлена в текущих ценах на 01.01.2000 и с пересчетом в уровень цен по состоянию на март  2015 года. </t>
  </si>
  <si>
    <t>в ценах марта 2015 года</t>
  </si>
  <si>
    <t xml:space="preserve">     При состалении смет для определения стоимости оборудования в базисных ценах принят коэффициент перевода стоимости оборудования, определенной в текущих ценах по контрактам, счетам-фактурам или прайс-листам, в базисные цены, в размере 2,63  согласно приказа Москомэкспертизы от15 декабря2014 года № 107 приложение 1. Отрасль - Образование.</t>
  </si>
  <si>
    <t>Технико-экономические показатели:</t>
  </si>
  <si>
    <t>Количество мест</t>
  </si>
  <si>
    <t>Общая площадь здания, м2</t>
  </si>
  <si>
    <t>март 2015</t>
  </si>
  <si>
    <t>ВСЕГО сметная стоимость с НДС, тыс.руб</t>
  </si>
  <si>
    <t>Стоимость 1 места (с НДС), тыс.руб.</t>
  </si>
  <si>
    <t>В ценах на</t>
  </si>
  <si>
    <t>Стоимость 1 м2 (с НДС), тыс.руб.</t>
  </si>
  <si>
    <t xml:space="preserve">     Объект расположен по адресу:  </t>
  </si>
  <si>
    <t>ДОШКОЛЬНОГО ОБРАЗОВАТЕЛЬНОГО УЧЕРЕЖДЕНИЯ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</si>
</sst>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00000"/>
    <numFmt numFmtId="166" formatCode="&quot;See Note &quot;\ #"/>
    <numFmt numFmtId="167" formatCode="_(* #,##0.00_);_(* \(#,##0.00\);_(* &quot;-&quot;??_);_(@_)"/>
  </numFmts>
  <fonts count="3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Courier New"/>
      <family val="3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4"/>
      <name val="Courier New"/>
      <family val="3"/>
      <charset val="204"/>
    </font>
    <font>
      <sz val="11"/>
      <name val="Courier New"/>
      <family val="3"/>
      <charset val="204"/>
    </font>
    <font>
      <b/>
      <sz val="12"/>
      <name val="Courier New"/>
      <family val="3"/>
      <charset val="204"/>
    </font>
    <font>
      <b/>
      <sz val="11"/>
      <name val="Courier New"/>
      <family val="3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  <charset val="204"/>
    </font>
    <font>
      <sz val="10"/>
      <name val="Helv"/>
    </font>
    <font>
      <sz val="8"/>
      <name val="Helv"/>
      <charset val="204"/>
    </font>
    <font>
      <i/>
      <sz val="10"/>
      <name val="Comic Sans MS"/>
      <family val="4"/>
    </font>
    <font>
      <sz val="8"/>
      <name val="Helv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10"/>
      <color rgb="FFFF0000"/>
      <name val="Arial Cyr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name val="Courier New"/>
      <family val="3"/>
      <charset val="204"/>
    </font>
    <font>
      <sz val="11"/>
      <name val="Arial"/>
      <family val="2"/>
      <charset val="204"/>
    </font>
    <font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Courier New"/>
      <family val="3"/>
      <charset val="204"/>
    </font>
    <font>
      <sz val="12"/>
      <name val="Courier New"/>
      <family val="3"/>
      <charset val="204"/>
    </font>
    <font>
      <b/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8">
    <xf numFmtId="0" fontId="0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2" fillId="0" borderId="0"/>
    <xf numFmtId="0" fontId="13" fillId="0" borderId="0"/>
    <xf numFmtId="166" fontId="15" fillId="0" borderId="0">
      <alignment horizontal="left"/>
    </xf>
    <xf numFmtId="0" fontId="16" fillId="0" borderId="0"/>
    <xf numFmtId="166" fontId="17" fillId="0" borderId="0">
      <alignment horizontal="left"/>
    </xf>
    <xf numFmtId="0" fontId="10" fillId="0" borderId="0"/>
    <xf numFmtId="0" fontId="10" fillId="0" borderId="0"/>
    <xf numFmtId="0" fontId="19" fillId="0" borderId="0"/>
    <xf numFmtId="0" fontId="3" fillId="0" borderId="0"/>
    <xf numFmtId="0" fontId="3" fillId="0" borderId="0"/>
    <xf numFmtId="0" fontId="18" fillId="0" borderId="0"/>
    <xf numFmtId="0" fontId="12" fillId="0" borderId="0"/>
    <xf numFmtId="0" fontId="12" fillId="0" borderId="0"/>
    <xf numFmtId="0" fontId="3" fillId="0" borderId="0"/>
    <xf numFmtId="9" fontId="12" fillId="0" borderId="0" applyFont="0" applyFill="0" applyBorder="0" applyAlignment="0" applyProtection="0"/>
    <xf numFmtId="0" fontId="13" fillId="0" borderId="0"/>
    <xf numFmtId="16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2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0" xfId="0" applyNumberFormat="1"/>
    <xf numFmtId="0" fontId="2" fillId="0" borderId="0" xfId="0" applyFont="1" applyAlignment="1">
      <alignment horizontal="right"/>
    </xf>
    <xf numFmtId="4" fontId="2" fillId="0" borderId="0" xfId="0" applyNumberFormat="1" applyFont="1"/>
    <xf numFmtId="0" fontId="11" fillId="0" borderId="0" xfId="0" applyFont="1"/>
    <xf numFmtId="0" fontId="9" fillId="0" borderId="0" xfId="0" applyFont="1" applyFill="1" applyAlignment="1">
      <alignment vertical="center" wrapText="1"/>
    </xf>
    <xf numFmtId="0" fontId="11" fillId="0" borderId="0" xfId="0" applyFont="1" applyAlignment="1">
      <alignment vertical="top"/>
    </xf>
    <xf numFmtId="0" fontId="11" fillId="0" borderId="0" xfId="18" applyFont="1" applyFill="1"/>
    <xf numFmtId="4" fontId="1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0" borderId="0" xfId="0" applyFont="1" applyFill="1" applyAlignment="1">
      <alignment vertical="center" wrapText="1"/>
    </xf>
    <xf numFmtId="9" fontId="11" fillId="0" borderId="0" xfId="0" applyNumberFormat="1" applyFont="1" applyAlignment="1">
      <alignment horizontal="left" vertical="top" wrapText="1"/>
    </xf>
    <xf numFmtId="9" fontId="11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top" wrapText="1"/>
    </xf>
    <xf numFmtId="49" fontId="21" fillId="0" borderId="0" xfId="0" applyNumberFormat="1" applyFont="1" applyAlignment="1">
      <alignment horizontal="center" vertical="top"/>
    </xf>
    <xf numFmtId="0" fontId="21" fillId="0" borderId="0" xfId="0" applyFont="1"/>
    <xf numFmtId="0" fontId="22" fillId="0" borderId="0" xfId="0" applyFont="1"/>
    <xf numFmtId="0" fontId="23" fillId="0" borderId="0" xfId="0" applyFont="1"/>
    <xf numFmtId="0" fontId="22" fillId="0" borderId="1" xfId="0" applyFont="1" applyBorder="1" applyAlignment="1">
      <alignment vertical="center" wrapText="1"/>
    </xf>
    <xf numFmtId="0" fontId="5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 vertical="top"/>
    </xf>
    <xf numFmtId="4" fontId="23" fillId="0" borderId="0" xfId="0" applyNumberFormat="1" applyFont="1" applyAlignment="1">
      <alignment horizontal="center" vertical="top"/>
    </xf>
    <xf numFmtId="4" fontId="22" fillId="0" borderId="0" xfId="0" applyNumberFormat="1" applyFont="1" applyAlignment="1">
      <alignment horizontal="center" vertical="top"/>
    </xf>
    <xf numFmtId="0" fontId="22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4" fontId="23" fillId="0" borderId="0" xfId="0" applyNumberFormat="1" applyFont="1" applyAlignment="1">
      <alignment horizontal="center"/>
    </xf>
    <xf numFmtId="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top"/>
    </xf>
    <xf numFmtId="0" fontId="21" fillId="0" borderId="0" xfId="0" applyFont="1" applyAlignment="1">
      <alignment horizontal="center"/>
    </xf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wrapText="1"/>
    </xf>
    <xf numFmtId="10" fontId="0" fillId="0" borderId="0" xfId="0" applyNumberFormat="1"/>
    <xf numFmtId="0" fontId="0" fillId="0" borderId="0" xfId="0" applyNumberFormat="1"/>
    <xf numFmtId="4" fontId="20" fillId="0" borderId="3" xfId="0" applyNumberFormat="1" applyFont="1" applyBorder="1" applyAlignment="1">
      <alignment horizontal="center"/>
    </xf>
    <xf numFmtId="10" fontId="4" fillId="2" borderId="0" xfId="0" applyNumberFormat="1" applyFont="1" applyFill="1" applyAlignment="1"/>
    <xf numFmtId="2" fontId="0" fillId="0" borderId="0" xfId="0" applyNumberFormat="1"/>
    <xf numFmtId="10" fontId="11" fillId="3" borderId="1" xfId="0" applyNumberFormat="1" applyFont="1" applyFill="1" applyBorder="1" applyAlignment="1">
      <alignment horizontal="center" vertical="top"/>
    </xf>
    <xf numFmtId="0" fontId="11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horizontal="center" vertical="top"/>
    </xf>
    <xf numFmtId="0" fontId="22" fillId="0" borderId="0" xfId="0" applyFont="1" applyAlignment="1">
      <alignment horizontal="center" vertical="center"/>
    </xf>
    <xf numFmtId="0" fontId="25" fillId="5" borderId="4" xfId="0" applyFont="1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6" fillId="4" borderId="10" xfId="0" applyFont="1" applyFill="1" applyBorder="1" applyAlignment="1">
      <alignment horizontal="center"/>
    </xf>
    <xf numFmtId="0" fontId="25" fillId="4" borderId="10" xfId="0" applyFont="1" applyFill="1" applyBorder="1" applyAlignment="1">
      <alignment horizontal="center"/>
    </xf>
    <xf numFmtId="0" fontId="25" fillId="4" borderId="10" xfId="0" applyFont="1" applyFill="1" applyBorder="1" applyAlignment="1">
      <alignment horizontal="center" vertical="center"/>
    </xf>
    <xf numFmtId="0" fontId="26" fillId="4" borderId="11" xfId="0" applyFont="1" applyFill="1" applyBorder="1" applyAlignment="1">
      <alignment horizontal="center" vertical="top"/>
    </xf>
    <xf numFmtId="0" fontId="26" fillId="5" borderId="9" xfId="0" applyFont="1" applyFill="1" applyBorder="1" applyAlignment="1">
      <alignment horizontal="center" wrapText="1"/>
    </xf>
    <xf numFmtId="0" fontId="27" fillId="5" borderId="4" xfId="0" applyFont="1" applyFill="1" applyBorder="1" applyAlignment="1">
      <alignment horizontal="center" wrapText="1"/>
    </xf>
    <xf numFmtId="0" fontId="27" fillId="5" borderId="9" xfId="0" applyFont="1" applyFill="1" applyBorder="1" applyAlignment="1">
      <alignment horizontal="center" wrapText="1"/>
    </xf>
    <xf numFmtId="10" fontId="25" fillId="4" borderId="12" xfId="0" applyNumberFormat="1" applyFont="1" applyFill="1" applyBorder="1" applyAlignment="1">
      <alignment horizontal="center"/>
    </xf>
    <xf numFmtId="10" fontId="25" fillId="4" borderId="5" xfId="0" applyNumberFormat="1" applyFont="1" applyFill="1" applyBorder="1" applyAlignment="1">
      <alignment horizontal="center" vertical="top"/>
    </xf>
    <xf numFmtId="4" fontId="22" fillId="0" borderId="0" xfId="0" applyNumberFormat="1" applyFont="1" applyFill="1" applyAlignment="1">
      <alignment horizontal="center" vertical="center"/>
    </xf>
    <xf numFmtId="4" fontId="22" fillId="0" borderId="0" xfId="0" applyNumberFormat="1" applyFont="1" applyFill="1" applyAlignment="1">
      <alignment horizontal="center" vertical="top"/>
    </xf>
    <xf numFmtId="4" fontId="29" fillId="0" borderId="0" xfId="0" applyNumberFormat="1" applyFont="1" applyAlignment="1">
      <alignment horizontal="center" vertical="top"/>
    </xf>
    <xf numFmtId="4" fontId="29" fillId="0" borderId="0" xfId="0" applyNumberFormat="1" applyFont="1" applyFill="1" applyAlignment="1">
      <alignment horizontal="center" vertical="top"/>
    </xf>
    <xf numFmtId="0" fontId="28" fillId="0" borderId="0" xfId="0" applyFont="1"/>
    <xf numFmtId="0" fontId="28" fillId="0" borderId="0" xfId="0" applyFont="1" applyAlignment="1">
      <alignment horizontal="center"/>
    </xf>
    <xf numFmtId="4" fontId="28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11" fillId="0" borderId="0" xfId="0" applyFont="1" applyAlignment="1">
      <alignment horizontal="justify" vertical="top" wrapText="1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3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34" fillId="0" borderId="0" xfId="18" applyFont="1" applyFill="1"/>
    <xf numFmtId="14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9" fillId="0" borderId="0" xfId="18" applyFont="1" applyFill="1"/>
    <xf numFmtId="4" fontId="9" fillId="0" borderId="0" xfId="0" applyNumberFormat="1" applyFont="1" applyAlignment="1">
      <alignment horizontal="center"/>
    </xf>
    <xf numFmtId="0" fontId="9" fillId="0" borderId="0" xfId="0" applyFont="1"/>
    <xf numFmtId="14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9" fillId="0" borderId="0" xfId="0" applyNumberFormat="1" applyFont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0" xfId="0" applyFont="1" applyAlignment="1">
      <alignment horizontal="justify" vertical="distributed" wrapText="1"/>
    </xf>
    <xf numFmtId="0" fontId="8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top" wrapText="1"/>
    </xf>
    <xf numFmtId="165" fontId="11" fillId="0" borderId="0" xfId="0" applyNumberFormat="1" applyFont="1" applyFill="1" applyAlignment="1">
      <alignment horizontal="justify" vertical="center" wrapText="1"/>
    </xf>
    <xf numFmtId="0" fontId="11" fillId="0" borderId="0" xfId="0" applyFont="1" applyAlignment="1">
      <alignment horizontal="justify" vertical="top" wrapTex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1" fillId="0" borderId="0" xfId="0" applyNumberFormat="1" applyFont="1" applyFill="1" applyAlignment="1">
      <alignment horizontal="left" vertical="center" wrapText="1"/>
    </xf>
    <xf numFmtId="165" fontId="11" fillId="0" borderId="0" xfId="0" applyNumberFormat="1" applyFont="1" applyFill="1" applyAlignment="1">
      <alignment horizontal="left" vertical="center" wrapText="1"/>
    </xf>
    <xf numFmtId="0" fontId="5" fillId="0" borderId="0" xfId="0" applyNumberFormat="1" applyFont="1" applyAlignment="1">
      <alignment horizontal="center" vertical="center"/>
    </xf>
    <xf numFmtId="49" fontId="32" fillId="0" borderId="0" xfId="0" applyNumberFormat="1" applyFont="1" applyAlignment="1">
      <alignment horizontal="justify" vertical="top" wrapText="1"/>
    </xf>
    <xf numFmtId="0" fontId="6" fillId="0" borderId="0" xfId="0" applyNumberFormat="1" applyFont="1" applyAlignment="1">
      <alignment horizontal="justify" vertical="top" wrapText="1"/>
    </xf>
    <xf numFmtId="0" fontId="2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31" fillId="0" borderId="0" xfId="0" applyNumberFormat="1" applyFont="1" applyAlignment="1">
      <alignment horizontal="center"/>
    </xf>
    <xf numFmtId="49" fontId="32" fillId="0" borderId="0" xfId="0" applyNumberFormat="1" applyFont="1" applyAlignment="1">
      <alignment horizontal="center" vertical="top" wrapText="1"/>
    </xf>
    <xf numFmtId="0" fontId="25" fillId="5" borderId="7" xfId="0" applyFont="1" applyFill="1" applyBorder="1" applyAlignment="1">
      <alignment horizontal="center" vertical="top" wrapText="1"/>
    </xf>
    <xf numFmtId="0" fontId="25" fillId="5" borderId="8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/>
    </xf>
  </cellXfs>
  <cellStyles count="28">
    <cellStyle name="_458(Росавтодор)" xfId="1"/>
    <cellStyle name="_Акт" xfId="2"/>
    <cellStyle name="_Лист1" xfId="3"/>
    <cellStyle name="_накладная" xfId="4"/>
    <cellStyle name="Normal 2" xfId="5"/>
    <cellStyle name="Normal_Проектные работы  РП +2 стадии ДГУ (2)" xfId="6"/>
    <cellStyle name="Option" xfId="7"/>
    <cellStyle name="Standaard_Blad1_3" xfId="8"/>
    <cellStyle name="Unit" xfId="9"/>
    <cellStyle name="Обычный" xfId="0" builtinId="0"/>
    <cellStyle name="Обычный 10" xfId="10"/>
    <cellStyle name="Обычный 10 2" xfId="11"/>
    <cellStyle name="Обычный 2" xfId="12"/>
    <cellStyle name="Обычный 2 2" xfId="13"/>
    <cellStyle name="Обычный 2 3" xfId="14"/>
    <cellStyle name="Обычный 3" xfId="15"/>
    <cellStyle name="Обычный 3 2" xfId="16"/>
    <cellStyle name="Обычный 3 3" xfId="25"/>
    <cellStyle name="Обычный 4" xfId="17"/>
    <cellStyle name="Обычный 5" xfId="27"/>
    <cellStyle name="Обычный_ССРЛюберцыКв1Корп4 ТСН+дек08(3)" xfId="18"/>
    <cellStyle name="Процентный 2" xfId="19"/>
    <cellStyle name="Стиль 1" xfId="20"/>
    <cellStyle name="Финансовый 2" xfId="21"/>
    <cellStyle name="Финансовый 3 2" xfId="22"/>
    <cellStyle name="Финансовый 4" xfId="23"/>
    <cellStyle name="Финансовый 4 2" xfId="26"/>
    <cellStyle name="Финансовый 9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9"/>
  <sheetViews>
    <sheetView topLeftCell="A7" workbookViewId="0">
      <selection activeCell="F13" sqref="F13"/>
    </sheetView>
  </sheetViews>
  <sheetFormatPr defaultRowHeight="12.75" x14ac:dyDescent="0.2"/>
  <cols>
    <col min="1" max="1" width="5.7109375" customWidth="1"/>
    <col min="2" max="2" width="6.5703125" style="3" customWidth="1"/>
    <col min="3" max="3" width="52.42578125" style="2" customWidth="1"/>
    <col min="4" max="4" width="14.5703125" style="3" customWidth="1"/>
    <col min="5" max="5" width="9.140625" style="6"/>
  </cols>
  <sheetData>
    <row r="3" spans="2:6" ht="29.25" customHeight="1" x14ac:dyDescent="0.2">
      <c r="B3" s="96" t="s">
        <v>6</v>
      </c>
      <c r="C3" s="96"/>
      <c r="D3" s="96"/>
      <c r="E3" s="10"/>
    </row>
    <row r="4" spans="2:6" ht="31.5" customHeight="1" x14ac:dyDescent="0.2">
      <c r="B4" s="97" t="s">
        <v>7</v>
      </c>
      <c r="C4" s="97"/>
      <c r="D4" s="97"/>
      <c r="E4" s="97"/>
    </row>
    <row r="6" spans="2:6" ht="38.450000000000003" customHeight="1" x14ac:dyDescent="0.2">
      <c r="B6" s="4">
        <v>1</v>
      </c>
      <c r="C6" s="5" t="s">
        <v>0</v>
      </c>
      <c r="D6" s="4" t="s">
        <v>22</v>
      </c>
      <c r="E6" s="4"/>
    </row>
    <row r="7" spans="2:6" ht="38.450000000000003" customHeight="1" x14ac:dyDescent="0.2">
      <c r="B7" s="4">
        <f>B6+1</f>
        <v>2</v>
      </c>
      <c r="C7" s="9" t="s">
        <v>1</v>
      </c>
      <c r="D7" s="4">
        <v>45</v>
      </c>
      <c r="E7" s="4" t="s">
        <v>8</v>
      </c>
    </row>
    <row r="8" spans="2:6" ht="38.450000000000003" customHeight="1" x14ac:dyDescent="0.2">
      <c r="B8" s="4">
        <f t="shared" ref="B8:B15" si="0">B7+1</f>
        <v>3</v>
      </c>
      <c r="C8" s="5" t="s">
        <v>2</v>
      </c>
      <c r="D8" s="11">
        <v>1100</v>
      </c>
      <c r="E8" s="4" t="s">
        <v>9</v>
      </c>
    </row>
    <row r="9" spans="2:6" ht="38.450000000000003" customHeight="1" x14ac:dyDescent="0.2">
      <c r="B9" s="4">
        <f t="shared" si="0"/>
        <v>4</v>
      </c>
      <c r="C9" s="5" t="s">
        <v>17</v>
      </c>
      <c r="D9" s="7">
        <f>ROUND(D8/D7,0)</f>
        <v>24</v>
      </c>
      <c r="E9" s="4"/>
    </row>
    <row r="10" spans="2:6" ht="38.450000000000003" customHeight="1" x14ac:dyDescent="0.2">
      <c r="B10" s="4">
        <f t="shared" si="0"/>
        <v>5</v>
      </c>
      <c r="C10" s="5" t="s">
        <v>3</v>
      </c>
      <c r="D10" s="4">
        <v>4</v>
      </c>
      <c r="E10" s="4" t="s">
        <v>15</v>
      </c>
    </row>
    <row r="11" spans="2:6" ht="38.450000000000003" customHeight="1" x14ac:dyDescent="0.2">
      <c r="B11" s="4">
        <f t="shared" si="0"/>
        <v>6</v>
      </c>
      <c r="C11" s="5" t="s">
        <v>20</v>
      </c>
      <c r="D11" s="4">
        <v>30</v>
      </c>
      <c r="E11" s="4" t="s">
        <v>16</v>
      </c>
    </row>
    <row r="12" spans="2:6" ht="38.450000000000003" customHeight="1" x14ac:dyDescent="0.2">
      <c r="B12" s="4">
        <f t="shared" si="0"/>
        <v>7</v>
      </c>
      <c r="C12" s="5" t="s">
        <v>4</v>
      </c>
      <c r="D12" s="8">
        <f>(D10/D11*2+0.2)</f>
        <v>0.46666666666666667</v>
      </c>
      <c r="E12" s="4"/>
      <c r="F12" s="14" t="e">
        <f>#REF!/'Перевозка (3)'!D12/3</f>
        <v>#REF!</v>
      </c>
    </row>
    <row r="13" spans="2:6" ht="58.5" customHeight="1" x14ac:dyDescent="0.2">
      <c r="B13" s="4">
        <f t="shared" si="0"/>
        <v>8</v>
      </c>
      <c r="C13" s="5" t="s">
        <v>23</v>
      </c>
      <c r="D13" s="13">
        <f>4000/5.28/1.18</f>
        <v>642.01335387776066</v>
      </c>
      <c r="E13" s="4"/>
    </row>
    <row r="14" spans="2:6" ht="38.450000000000003" customHeight="1" x14ac:dyDescent="0.2">
      <c r="B14" s="4">
        <f t="shared" si="0"/>
        <v>9</v>
      </c>
      <c r="C14" s="5" t="s">
        <v>21</v>
      </c>
      <c r="D14" s="12" t="e">
        <f>ROUND(#REF!,0)</f>
        <v>#REF!</v>
      </c>
      <c r="E14" s="4"/>
    </row>
    <row r="15" spans="2:6" ht="38.450000000000003" customHeight="1" x14ac:dyDescent="0.2">
      <c r="B15" s="4">
        <f t="shared" si="0"/>
        <v>10</v>
      </c>
      <c r="C15" s="5" t="s">
        <v>5</v>
      </c>
      <c r="D15" s="8" t="e">
        <f>D13*D14</f>
        <v>#REF!</v>
      </c>
      <c r="E15" s="4"/>
    </row>
    <row r="19" spans="2:5" x14ac:dyDescent="0.2">
      <c r="C19" s="2" t="s">
        <v>19</v>
      </c>
    </row>
    <row r="21" spans="2:5" x14ac:dyDescent="0.2">
      <c r="C21" s="2" t="s">
        <v>10</v>
      </c>
    </row>
    <row r="23" spans="2:5" ht="29.25" customHeight="1" x14ac:dyDescent="0.2">
      <c r="B23" s="3" t="s">
        <v>11</v>
      </c>
      <c r="C23" s="95" t="s">
        <v>12</v>
      </c>
      <c r="D23" s="95"/>
      <c r="E23" s="95"/>
    </row>
    <row r="24" spans="2:5" ht="25.5" customHeight="1" x14ac:dyDescent="0.2">
      <c r="C24" s="95" t="s">
        <v>13</v>
      </c>
      <c r="D24" s="95"/>
    </row>
    <row r="25" spans="2:5" ht="30" customHeight="1" x14ac:dyDescent="0.2">
      <c r="C25" s="95" t="s">
        <v>14</v>
      </c>
      <c r="D25" s="95"/>
    </row>
    <row r="29" spans="2:5" ht="25.5" customHeight="1" x14ac:dyDescent="0.2">
      <c r="C29" s="95" t="s">
        <v>18</v>
      </c>
      <c r="D29" s="95"/>
    </row>
  </sheetData>
  <mergeCells count="6">
    <mergeCell ref="C29:D29"/>
    <mergeCell ref="B3:D3"/>
    <mergeCell ref="B4:E4"/>
    <mergeCell ref="C23:E23"/>
    <mergeCell ref="C24:D24"/>
    <mergeCell ref="C25:D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61"/>
  <sheetViews>
    <sheetView tabSelected="1" view="pageBreakPreview" topLeftCell="A32" zoomScaleSheetLayoutView="100" workbookViewId="0">
      <selection activeCell="C41" sqref="C41:C42"/>
    </sheetView>
  </sheetViews>
  <sheetFormatPr defaultColWidth="9.140625" defaultRowHeight="15.75" x14ac:dyDescent="0.25"/>
  <cols>
    <col min="1" max="1" width="2.85546875" style="17" customWidth="1"/>
    <col min="2" max="2" width="43.140625" style="17" customWidth="1"/>
    <col min="3" max="3" width="24.85546875" style="17" customWidth="1"/>
    <col min="4" max="4" width="18.140625" style="17" customWidth="1"/>
    <col min="5" max="16384" width="9.140625" style="17"/>
  </cols>
  <sheetData>
    <row r="3" spans="2:9" x14ac:dyDescent="0.25">
      <c r="B3" s="108" t="s">
        <v>25</v>
      </c>
      <c r="C3" s="108"/>
      <c r="D3" s="108"/>
    </row>
    <row r="4" spans="2:9" x14ac:dyDescent="0.25">
      <c r="B4" s="84"/>
    </row>
    <row r="5" spans="2:9" x14ac:dyDescent="0.25">
      <c r="B5" s="109" t="s">
        <v>28</v>
      </c>
      <c r="C5" s="109"/>
      <c r="D5" s="109"/>
    </row>
    <row r="6" spans="2:9" x14ac:dyDescent="0.25">
      <c r="B6" s="84"/>
      <c r="C6" s="84"/>
      <c r="D6" s="84"/>
    </row>
    <row r="7" spans="2:9" ht="16.5" customHeight="1" x14ac:dyDescent="0.25">
      <c r="B7" s="99" t="s">
        <v>119</v>
      </c>
      <c r="C7" s="99"/>
      <c r="D7" s="99"/>
      <c r="E7" s="25"/>
      <c r="F7" s="25"/>
      <c r="G7" s="25"/>
      <c r="H7" s="25"/>
      <c r="I7" s="25"/>
    </row>
    <row r="8" spans="2:9" ht="16.5" customHeight="1" x14ac:dyDescent="0.25">
      <c r="B8" s="99" t="s">
        <v>141</v>
      </c>
      <c r="C8" s="99"/>
      <c r="D8" s="99"/>
      <c r="E8" s="25"/>
      <c r="F8" s="25"/>
      <c r="G8" s="25"/>
      <c r="H8" s="25"/>
      <c r="I8" s="25"/>
    </row>
    <row r="9" spans="2:9" ht="30.75" customHeight="1" x14ac:dyDescent="0.25">
      <c r="B9" s="99"/>
      <c r="C9" s="99"/>
      <c r="D9" s="99"/>
      <c r="E9" s="25"/>
      <c r="F9" s="25"/>
      <c r="G9" s="25"/>
      <c r="H9" s="25"/>
      <c r="I9" s="25"/>
    </row>
    <row r="10" spans="2:9" ht="16.5" customHeight="1" x14ac:dyDescent="0.25">
      <c r="B10" s="99"/>
      <c r="C10" s="99"/>
      <c r="D10" s="99"/>
      <c r="E10" s="25"/>
      <c r="F10" s="25"/>
      <c r="G10" s="25"/>
      <c r="H10" s="25"/>
      <c r="I10" s="25"/>
    </row>
    <row r="11" spans="2:9" ht="16.5" customHeight="1" x14ac:dyDescent="0.25">
      <c r="B11" s="99"/>
      <c r="C11" s="99"/>
      <c r="D11" s="99"/>
      <c r="E11" s="25"/>
      <c r="F11" s="25"/>
      <c r="G11" s="25"/>
      <c r="H11" s="25"/>
      <c r="I11" s="25"/>
    </row>
    <row r="12" spans="2:9" ht="16.5" customHeight="1" x14ac:dyDescent="0.25">
      <c r="B12" s="102"/>
      <c r="C12" s="102"/>
      <c r="D12" s="102"/>
      <c r="E12" s="18"/>
      <c r="F12" s="18"/>
      <c r="G12" s="18"/>
      <c r="H12" s="18"/>
      <c r="I12" s="18"/>
    </row>
    <row r="13" spans="2:9" x14ac:dyDescent="0.25">
      <c r="B13" s="83"/>
      <c r="C13" s="18"/>
      <c r="D13" s="18"/>
      <c r="E13" s="18"/>
      <c r="F13" s="18"/>
      <c r="G13" s="18"/>
      <c r="H13" s="18"/>
      <c r="I13" s="18"/>
    </row>
    <row r="14" spans="2:9" ht="32.25" customHeight="1" x14ac:dyDescent="0.25">
      <c r="B14" s="103" t="s">
        <v>140</v>
      </c>
      <c r="C14" s="103"/>
      <c r="D14" s="103"/>
      <c r="E14" s="18"/>
      <c r="F14" s="18"/>
      <c r="G14" s="18"/>
      <c r="H14" s="18"/>
      <c r="I14" s="18"/>
    </row>
    <row r="15" spans="2:9" ht="33" customHeight="1" x14ac:dyDescent="0.25">
      <c r="B15" s="104" t="s">
        <v>129</v>
      </c>
      <c r="C15" s="104"/>
      <c r="D15" s="104"/>
      <c r="E15" s="18"/>
      <c r="F15" s="18"/>
      <c r="G15" s="18"/>
      <c r="H15" s="18"/>
      <c r="I15" s="18"/>
    </row>
    <row r="16" spans="2:9" x14ac:dyDescent="0.25">
      <c r="B16" s="83"/>
      <c r="C16" s="18"/>
      <c r="D16" s="18"/>
      <c r="E16" s="18"/>
      <c r="F16" s="18"/>
      <c r="G16" s="18"/>
      <c r="H16" s="18"/>
      <c r="I16" s="18"/>
    </row>
    <row r="17" spans="2:9" x14ac:dyDescent="0.25">
      <c r="B17" s="103" t="s">
        <v>29</v>
      </c>
      <c r="C17" s="103"/>
      <c r="D17" s="103"/>
      <c r="E17" s="18"/>
      <c r="F17" s="18"/>
      <c r="G17" s="18"/>
      <c r="H17" s="18"/>
      <c r="I17" s="18"/>
    </row>
    <row r="18" spans="2:9" x14ac:dyDescent="0.25">
      <c r="B18" s="105" t="s">
        <v>31</v>
      </c>
      <c r="C18" s="105"/>
      <c r="D18" s="105"/>
      <c r="E18" s="18"/>
      <c r="F18" s="18"/>
      <c r="G18" s="18"/>
      <c r="H18" s="18"/>
      <c r="I18" s="18"/>
    </row>
    <row r="19" spans="2:9" x14ac:dyDescent="0.25">
      <c r="B19" s="105" t="s">
        <v>32</v>
      </c>
      <c r="C19" s="105"/>
      <c r="D19" s="105"/>
      <c r="E19" s="18"/>
      <c r="F19" s="18"/>
      <c r="G19" s="18"/>
      <c r="H19" s="18"/>
      <c r="I19" s="18"/>
    </row>
    <row r="20" spans="2:9" x14ac:dyDescent="0.25">
      <c r="B20" s="105" t="s">
        <v>33</v>
      </c>
      <c r="C20" s="105"/>
      <c r="D20" s="105"/>
      <c r="E20" s="18"/>
      <c r="F20" s="18"/>
      <c r="G20" s="18"/>
      <c r="H20" s="18"/>
      <c r="I20" s="18"/>
    </row>
    <row r="21" spans="2:9" x14ac:dyDescent="0.25">
      <c r="B21" s="105" t="s">
        <v>30</v>
      </c>
      <c r="C21" s="105"/>
      <c r="D21" s="105"/>
      <c r="E21" s="18"/>
      <c r="F21" s="18"/>
      <c r="G21" s="18"/>
      <c r="H21" s="18"/>
      <c r="I21" s="18"/>
    </row>
    <row r="22" spans="2:9" x14ac:dyDescent="0.25">
      <c r="B22" s="105"/>
      <c r="C22" s="105"/>
      <c r="D22" s="105"/>
      <c r="E22" s="18"/>
      <c r="F22" s="18"/>
      <c r="G22" s="18"/>
      <c r="H22" s="18"/>
      <c r="I22" s="18"/>
    </row>
    <row r="23" spans="2:9" ht="53.25" customHeight="1" x14ac:dyDescent="0.25">
      <c r="B23" s="110" t="s">
        <v>36</v>
      </c>
      <c r="C23" s="110"/>
      <c r="D23" s="110"/>
      <c r="E23" s="18"/>
      <c r="F23" s="18"/>
      <c r="G23" s="18"/>
      <c r="H23" s="18"/>
      <c r="I23" s="18"/>
    </row>
    <row r="24" spans="2:9" ht="78" customHeight="1" x14ac:dyDescent="0.25">
      <c r="B24" s="111" t="s">
        <v>123</v>
      </c>
      <c r="C24" s="111"/>
      <c r="D24" s="111"/>
      <c r="E24" s="18"/>
      <c r="F24" s="18"/>
      <c r="G24" s="18"/>
      <c r="H24" s="18"/>
      <c r="I24" s="18"/>
    </row>
    <row r="25" spans="2:9" ht="64.5" hidden="1" customHeight="1" x14ac:dyDescent="0.25">
      <c r="B25" s="106" t="s">
        <v>79</v>
      </c>
      <c r="C25" s="106"/>
      <c r="D25" s="106"/>
      <c r="E25" s="18"/>
      <c r="F25" s="18"/>
      <c r="G25" s="18"/>
      <c r="H25" s="18"/>
      <c r="I25" s="18"/>
    </row>
    <row r="26" spans="2:9" ht="55.5" customHeight="1" x14ac:dyDescent="0.25">
      <c r="B26" s="107" t="s">
        <v>80</v>
      </c>
      <c r="C26" s="107"/>
      <c r="D26" s="107"/>
    </row>
    <row r="27" spans="2:9" ht="88.5" customHeight="1" x14ac:dyDescent="0.25">
      <c r="B27" s="100" t="s">
        <v>124</v>
      </c>
      <c r="C27" s="100"/>
      <c r="D27" s="100"/>
    </row>
    <row r="28" spans="2:9" ht="88.5" customHeight="1" x14ac:dyDescent="0.25">
      <c r="B28" s="101" t="s">
        <v>131</v>
      </c>
      <c r="C28" s="101"/>
      <c r="D28" s="101"/>
    </row>
    <row r="29" spans="2:9" ht="83.25" customHeight="1" x14ac:dyDescent="0.25">
      <c r="B29" s="107" t="s">
        <v>125</v>
      </c>
      <c r="C29" s="107"/>
      <c r="D29" s="107"/>
    </row>
    <row r="30" spans="2:9" ht="99.75" customHeight="1" x14ac:dyDescent="0.25">
      <c r="B30" s="100" t="s">
        <v>126</v>
      </c>
      <c r="C30" s="100"/>
      <c r="D30" s="100"/>
    </row>
    <row r="31" spans="2:9" ht="51.75" customHeight="1" x14ac:dyDescent="0.25">
      <c r="B31" s="107" t="s">
        <v>34</v>
      </c>
      <c r="C31" s="107"/>
      <c r="D31" s="107"/>
    </row>
    <row r="32" spans="2:9" ht="35.25" customHeight="1" x14ac:dyDescent="0.25">
      <c r="B32" s="107" t="s">
        <v>127</v>
      </c>
      <c r="C32" s="107"/>
      <c r="D32" s="107"/>
    </row>
    <row r="33" spans="2:4" ht="38.25" customHeight="1" x14ac:dyDescent="0.25">
      <c r="B33" s="107" t="s">
        <v>37</v>
      </c>
      <c r="C33" s="107"/>
      <c r="D33" s="107"/>
    </row>
    <row r="34" spans="2:4" ht="30.75" customHeight="1" x14ac:dyDescent="0.25">
      <c r="B34" s="107" t="s">
        <v>122</v>
      </c>
      <c r="C34" s="107"/>
      <c r="D34" s="107"/>
    </row>
    <row r="35" spans="2:4" ht="33" customHeight="1" x14ac:dyDescent="0.25">
      <c r="B35" s="107" t="s">
        <v>39</v>
      </c>
      <c r="C35" s="107"/>
      <c r="D35" s="107"/>
    </row>
    <row r="36" spans="2:4" ht="21.75" customHeight="1" x14ac:dyDescent="0.25">
      <c r="B36" s="82" t="s">
        <v>40</v>
      </c>
      <c r="C36" s="26">
        <v>0.2</v>
      </c>
      <c r="D36" s="82"/>
    </row>
    <row r="37" spans="2:4" x14ac:dyDescent="0.25">
      <c r="B37" s="19" t="s">
        <v>128</v>
      </c>
      <c r="C37" s="27">
        <v>0.18</v>
      </c>
    </row>
    <row r="38" spans="2:4" x14ac:dyDescent="0.25">
      <c r="B38" s="20"/>
      <c r="C38" s="21"/>
    </row>
    <row r="39" spans="2:4" x14ac:dyDescent="0.25">
      <c r="B39" s="20"/>
      <c r="C39" s="21"/>
    </row>
    <row r="40" spans="2:4" x14ac:dyDescent="0.25">
      <c r="B40" s="87" t="s">
        <v>132</v>
      </c>
      <c r="C40" s="21"/>
    </row>
    <row r="41" spans="2:4" x14ac:dyDescent="0.25">
      <c r="B41" s="20" t="s">
        <v>133</v>
      </c>
      <c r="C41" s="21"/>
    </row>
    <row r="42" spans="2:4" x14ac:dyDescent="0.25">
      <c r="B42" s="20" t="s">
        <v>134</v>
      </c>
      <c r="C42" s="21"/>
    </row>
    <row r="43" spans="2:4" x14ac:dyDescent="0.25">
      <c r="B43" s="20"/>
      <c r="C43" s="21"/>
    </row>
    <row r="44" spans="2:4" x14ac:dyDescent="0.25">
      <c r="B44" s="20"/>
      <c r="C44" s="21"/>
    </row>
    <row r="45" spans="2:4" x14ac:dyDescent="0.25">
      <c r="B45" s="20"/>
      <c r="C45" s="98" t="s">
        <v>138</v>
      </c>
      <c r="D45" s="98"/>
    </row>
    <row r="46" spans="2:4" x14ac:dyDescent="0.25">
      <c r="B46" s="20"/>
      <c r="C46" s="93">
        <v>36526</v>
      </c>
      <c r="D46" s="94" t="s">
        <v>135</v>
      </c>
    </row>
    <row r="47" spans="2:4" x14ac:dyDescent="0.25">
      <c r="B47" s="20"/>
      <c r="C47" s="88"/>
      <c r="D47" s="89"/>
    </row>
    <row r="48" spans="2:4" x14ac:dyDescent="0.25">
      <c r="B48" s="90" t="s">
        <v>136</v>
      </c>
      <c r="C48" s="91"/>
      <c r="D48" s="91"/>
    </row>
    <row r="49" spans="2:4" x14ac:dyDescent="0.25">
      <c r="B49" s="20"/>
      <c r="C49" s="21"/>
      <c r="D49" s="86"/>
    </row>
    <row r="50" spans="2:4" x14ac:dyDescent="0.25">
      <c r="B50" s="20"/>
      <c r="C50" s="21"/>
      <c r="D50" s="86"/>
    </row>
    <row r="51" spans="2:4" x14ac:dyDescent="0.25">
      <c r="B51" s="90" t="s">
        <v>137</v>
      </c>
      <c r="C51" s="91"/>
      <c r="D51" s="91"/>
    </row>
    <row r="52" spans="2:4" x14ac:dyDescent="0.25">
      <c r="B52" s="90"/>
      <c r="C52" s="91"/>
      <c r="D52" s="92"/>
    </row>
    <row r="53" spans="2:4" x14ac:dyDescent="0.25">
      <c r="B53" s="90" t="s">
        <v>139</v>
      </c>
      <c r="C53" s="91"/>
      <c r="D53" s="91"/>
    </row>
    <row r="54" spans="2:4" x14ac:dyDescent="0.25">
      <c r="B54" s="20"/>
      <c r="C54" s="21"/>
    </row>
    <row r="55" spans="2:4" x14ac:dyDescent="0.25">
      <c r="B55" s="20"/>
      <c r="C55" s="21"/>
    </row>
    <row r="56" spans="2:4" x14ac:dyDescent="0.25">
      <c r="B56" s="20"/>
      <c r="C56" s="21"/>
    </row>
    <row r="57" spans="2:4" x14ac:dyDescent="0.25">
      <c r="B57" s="20"/>
      <c r="C57" s="21"/>
    </row>
    <row r="61" spans="2:4" x14ac:dyDescent="0.25">
      <c r="B61" s="17" t="s">
        <v>35</v>
      </c>
    </row>
  </sheetData>
  <mergeCells count="30">
    <mergeCell ref="B22:D22"/>
    <mergeCell ref="B23:D23"/>
    <mergeCell ref="B24:D24"/>
    <mergeCell ref="B31:D31"/>
    <mergeCell ref="B33:D33"/>
    <mergeCell ref="B26:D26"/>
    <mergeCell ref="B29:D29"/>
    <mergeCell ref="B30:D30"/>
    <mergeCell ref="B32:D32"/>
    <mergeCell ref="B3:D3"/>
    <mergeCell ref="B5:D5"/>
    <mergeCell ref="B7:D7"/>
    <mergeCell ref="B8:D8"/>
    <mergeCell ref="B9:D9"/>
    <mergeCell ref="C45:D45"/>
    <mergeCell ref="B10:D10"/>
    <mergeCell ref="B11:D11"/>
    <mergeCell ref="B27:D27"/>
    <mergeCell ref="B28:D28"/>
    <mergeCell ref="B12:D12"/>
    <mergeCell ref="B14:D14"/>
    <mergeCell ref="B15:D15"/>
    <mergeCell ref="B17:D17"/>
    <mergeCell ref="B18:D18"/>
    <mergeCell ref="B19:D19"/>
    <mergeCell ref="B25:D25"/>
    <mergeCell ref="B34:D34"/>
    <mergeCell ref="B35:D35"/>
    <mergeCell ref="B20:D20"/>
    <mergeCell ref="B21:D21"/>
  </mergeCells>
  <pageMargins left="0.7" right="0.7" top="0.75" bottom="0.75" header="0.3" footer="0.3"/>
  <pageSetup paperSize="9" scale="96" orientation="portrait" r:id="rId1"/>
  <rowBreaks count="1" manualBreakCount="1">
    <brk id="28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L47"/>
  <sheetViews>
    <sheetView view="pageBreakPreview" zoomScaleSheetLayoutView="100" workbookViewId="0">
      <selection activeCell="B40" sqref="B40"/>
    </sheetView>
  </sheetViews>
  <sheetFormatPr defaultColWidth="9.140625" defaultRowHeight="13.5" x14ac:dyDescent="0.25"/>
  <cols>
    <col min="1" max="1" width="7.7109375" style="1" customWidth="1"/>
    <col min="2" max="2" width="56.5703125" style="24" customWidth="1"/>
    <col min="3" max="3" width="18" style="28" customWidth="1"/>
    <col min="4" max="4" width="16.7109375" style="22" customWidth="1"/>
    <col min="5" max="5" width="15" style="16" customWidth="1"/>
    <col min="6" max="6" width="8.7109375" style="22" customWidth="1"/>
    <col min="7" max="7" width="16.85546875" style="22" customWidth="1"/>
    <col min="8" max="8" width="8.5703125" style="22" customWidth="1"/>
    <col min="9" max="9" width="16.140625" style="23" customWidth="1"/>
    <col min="10" max="10" width="10.28515625" style="1" customWidth="1"/>
    <col min="11" max="11" width="17.28515625" style="1" customWidth="1"/>
    <col min="12" max="12" width="15.28515625" style="16" customWidth="1"/>
    <col min="13" max="16384" width="9.140625" style="1"/>
  </cols>
  <sheetData>
    <row r="1" spans="1:4" ht="33" customHeight="1" x14ac:dyDescent="0.25">
      <c r="A1" s="112" t="s">
        <v>78</v>
      </c>
      <c r="B1" s="112"/>
      <c r="C1" s="112"/>
      <c r="D1" s="112"/>
    </row>
    <row r="2" spans="1:4" ht="19.5" x14ac:dyDescent="0.35">
      <c r="A2" s="118" t="s">
        <v>75</v>
      </c>
      <c r="B2" s="118"/>
      <c r="C2" s="118"/>
      <c r="D2" s="118"/>
    </row>
    <row r="3" spans="1:4" ht="20.25" customHeight="1" x14ac:dyDescent="0.3">
      <c r="A3" s="119" t="e">
        <f>#REF!</f>
        <v>#REF!</v>
      </c>
      <c r="B3" s="119"/>
      <c r="C3" s="119"/>
      <c r="D3" s="119"/>
    </row>
    <row r="4" spans="1:4" ht="20.25" customHeight="1" x14ac:dyDescent="0.25">
      <c r="A4" s="113" t="s">
        <v>120</v>
      </c>
      <c r="B4" s="113"/>
      <c r="C4" s="113"/>
      <c r="D4" s="113"/>
    </row>
    <row r="5" spans="1:4" ht="38.25" customHeight="1" x14ac:dyDescent="0.25">
      <c r="A5" s="120" t="s">
        <v>121</v>
      </c>
      <c r="B5" s="120"/>
      <c r="C5" s="120"/>
      <c r="D5" s="120"/>
    </row>
    <row r="6" spans="1:4" ht="15" customHeight="1" x14ac:dyDescent="0.35">
      <c r="A6" s="34"/>
      <c r="B6" s="34"/>
      <c r="C6" s="34"/>
      <c r="D6" s="34"/>
    </row>
    <row r="7" spans="1:4" ht="50.25" customHeight="1" x14ac:dyDescent="0.25">
      <c r="A7" s="114" t="s">
        <v>76</v>
      </c>
      <c r="B7" s="114"/>
      <c r="C7" s="114"/>
      <c r="D7" s="114"/>
    </row>
    <row r="8" spans="1:4" ht="18.75" x14ac:dyDescent="0.3">
      <c r="A8" s="29"/>
      <c r="B8" s="30"/>
      <c r="C8" s="42"/>
      <c r="D8" s="45"/>
    </row>
    <row r="9" spans="1:4" ht="15.75" x14ac:dyDescent="0.25">
      <c r="A9" s="35">
        <v>1</v>
      </c>
      <c r="B9" s="32" t="s">
        <v>46</v>
      </c>
      <c r="C9" s="42"/>
      <c r="D9" s="42"/>
    </row>
    <row r="10" spans="1:4" ht="15.75" x14ac:dyDescent="0.25">
      <c r="A10" s="35" t="s">
        <v>47</v>
      </c>
      <c r="B10" s="32" t="s">
        <v>38</v>
      </c>
      <c r="C10" s="43" t="s">
        <v>24</v>
      </c>
      <c r="D10" s="40" t="e">
        <f>D12+D13</f>
        <v>#REF!</v>
      </c>
    </row>
    <row r="11" spans="1:4" ht="15.75" x14ac:dyDescent="0.25">
      <c r="A11" s="35"/>
      <c r="B11" s="31"/>
      <c r="C11" s="42"/>
      <c r="D11" s="41"/>
    </row>
    <row r="12" spans="1:4" ht="15.75" x14ac:dyDescent="0.25">
      <c r="A12" s="35" t="s">
        <v>43</v>
      </c>
      <c r="B12" s="78" t="s">
        <v>27</v>
      </c>
      <c r="C12" s="79" t="str">
        <f>C10</f>
        <v>тыс.руб</v>
      </c>
      <c r="D12" s="80" t="e">
        <f>+#REF!</f>
        <v>#REF!</v>
      </c>
    </row>
    <row r="13" spans="1:4" ht="15.75" x14ac:dyDescent="0.25">
      <c r="A13" s="35" t="s">
        <v>48</v>
      </c>
      <c r="B13" s="78" t="s">
        <v>26</v>
      </c>
      <c r="C13" s="79" t="str">
        <f>C10</f>
        <v>тыс.руб</v>
      </c>
      <c r="D13" s="80" t="e">
        <f>#REF!</f>
        <v>#REF!</v>
      </c>
    </row>
    <row r="14" spans="1:4" ht="15.75" x14ac:dyDescent="0.25">
      <c r="A14" s="35"/>
      <c r="B14" s="31"/>
      <c r="C14" s="42"/>
      <c r="D14" s="41"/>
    </row>
    <row r="15" spans="1:4" ht="15.75" x14ac:dyDescent="0.25">
      <c r="A15" s="35" t="s">
        <v>49</v>
      </c>
      <c r="B15" s="32" t="s">
        <v>50</v>
      </c>
      <c r="C15" s="42"/>
      <c r="D15" s="41"/>
    </row>
    <row r="16" spans="1:4" ht="15.75" x14ac:dyDescent="0.25">
      <c r="A16" s="35" t="s">
        <v>51</v>
      </c>
      <c r="B16" s="32" t="s">
        <v>52</v>
      </c>
      <c r="C16" s="43" t="str">
        <f>C12</f>
        <v>тыс.руб</v>
      </c>
      <c r="D16" s="36" t="e">
        <f>D18+D20</f>
        <v>#REF!</v>
      </c>
    </row>
    <row r="17" spans="1:4" ht="15.75" x14ac:dyDescent="0.25">
      <c r="A17" s="35"/>
      <c r="B17" s="31"/>
      <c r="C17" s="42"/>
      <c r="D17" s="37"/>
    </row>
    <row r="18" spans="1:4" ht="15.75" x14ac:dyDescent="0.25">
      <c r="A18" s="35" t="s">
        <v>53</v>
      </c>
      <c r="B18" s="32" t="s">
        <v>27</v>
      </c>
      <c r="C18" s="42" t="str">
        <f>C16</f>
        <v>тыс.руб</v>
      </c>
      <c r="D18" s="76" t="e">
        <f>D12*D19</f>
        <v>#REF!</v>
      </c>
    </row>
    <row r="19" spans="1:4" ht="47.25" customHeight="1" x14ac:dyDescent="0.25">
      <c r="A19" s="35"/>
      <c r="B19" s="38" t="s">
        <v>54</v>
      </c>
      <c r="C19" s="61" t="s">
        <v>55</v>
      </c>
      <c r="D19" s="74">
        <v>1.25</v>
      </c>
    </row>
    <row r="20" spans="1:4" ht="15.75" x14ac:dyDescent="0.25">
      <c r="A20" s="35" t="s">
        <v>56</v>
      </c>
      <c r="B20" s="39" t="s">
        <v>57</v>
      </c>
      <c r="C20" s="44" t="str">
        <f>C16</f>
        <v>тыс.руб</v>
      </c>
      <c r="D20" s="77" t="e">
        <f>D21*D13</f>
        <v>#REF!</v>
      </c>
    </row>
    <row r="21" spans="1:4" ht="34.5" customHeight="1" x14ac:dyDescent="0.25">
      <c r="A21" s="35"/>
      <c r="B21" s="38" t="s">
        <v>58</v>
      </c>
      <c r="C21" s="44" t="s">
        <v>55</v>
      </c>
      <c r="D21" s="75">
        <v>1.19</v>
      </c>
    </row>
    <row r="22" spans="1:4" ht="15.75" x14ac:dyDescent="0.25">
      <c r="A22" s="35"/>
      <c r="B22" s="31"/>
      <c r="C22" s="42"/>
      <c r="D22" s="41"/>
    </row>
    <row r="23" spans="1:4" ht="15.75" x14ac:dyDescent="0.25">
      <c r="A23" s="35"/>
      <c r="B23" s="31"/>
      <c r="C23" s="42"/>
      <c r="D23" s="41"/>
    </row>
    <row r="24" spans="1:4" ht="15.75" x14ac:dyDescent="0.25">
      <c r="A24" s="35" t="s">
        <v>59</v>
      </c>
      <c r="B24" s="32" t="s">
        <v>60</v>
      </c>
      <c r="C24" s="42"/>
      <c r="D24" s="41"/>
    </row>
    <row r="25" spans="1:4" ht="15.75" x14ac:dyDescent="0.25">
      <c r="A25" s="35" t="s">
        <v>61</v>
      </c>
      <c r="B25" s="32" t="s">
        <v>52</v>
      </c>
      <c r="C25" s="42" t="s">
        <v>41</v>
      </c>
      <c r="D25" s="40" t="e">
        <f>D26+D27</f>
        <v>#REF!</v>
      </c>
    </row>
    <row r="26" spans="1:4" ht="15.75" x14ac:dyDescent="0.25">
      <c r="A26" s="35" t="s">
        <v>62</v>
      </c>
      <c r="B26" s="31" t="s">
        <v>27</v>
      </c>
      <c r="C26" s="42" t="s">
        <v>41</v>
      </c>
      <c r="D26" s="41" t="e">
        <f>D18/1000</f>
        <v>#REF!</v>
      </c>
    </row>
    <row r="27" spans="1:4" ht="15.75" x14ac:dyDescent="0.25">
      <c r="A27" s="35" t="s">
        <v>63</v>
      </c>
      <c r="B27" s="31" t="s">
        <v>57</v>
      </c>
      <c r="C27" s="42" t="s">
        <v>41</v>
      </c>
      <c r="D27" s="41" t="e">
        <f>D20/1000</f>
        <v>#REF!</v>
      </c>
    </row>
    <row r="28" spans="1:4" ht="15.75" x14ac:dyDescent="0.25">
      <c r="A28" s="35"/>
      <c r="B28" s="31"/>
      <c r="C28" s="42"/>
      <c r="D28" s="42"/>
    </row>
    <row r="29" spans="1:4" ht="15.75" x14ac:dyDescent="0.25">
      <c r="A29" s="35" t="s">
        <v>64</v>
      </c>
      <c r="B29" s="32" t="s">
        <v>77</v>
      </c>
      <c r="C29" s="43"/>
      <c r="D29" s="43"/>
    </row>
    <row r="30" spans="1:4" ht="33" customHeight="1" x14ac:dyDescent="0.25">
      <c r="A30" s="35"/>
      <c r="B30" s="116" t="s">
        <v>65</v>
      </c>
      <c r="C30" s="116"/>
      <c r="D30" s="116"/>
    </row>
    <row r="31" spans="1:4" ht="20.25" customHeight="1" x14ac:dyDescent="0.25">
      <c r="A31" s="35"/>
      <c r="B31" s="33" t="s">
        <v>66</v>
      </c>
      <c r="C31" s="117" t="s">
        <v>67</v>
      </c>
      <c r="D31" s="117"/>
    </row>
    <row r="32" spans="1:4" ht="19.5" customHeight="1" x14ac:dyDescent="0.25">
      <c r="A32" s="35" t="s">
        <v>68</v>
      </c>
      <c r="B32" s="59" t="e">
        <f>+'Пост.. 145'!F14</f>
        <v>#VALUE!</v>
      </c>
      <c r="C32" s="60" t="s">
        <v>69</v>
      </c>
      <c r="D32" s="58" t="e">
        <f>+'Пост.. 145'!L14</f>
        <v>#VALUE!</v>
      </c>
    </row>
    <row r="33" spans="1:5" ht="15.75" x14ac:dyDescent="0.25">
      <c r="A33" s="35"/>
      <c r="B33" s="31"/>
      <c r="C33" s="42"/>
      <c r="D33" s="42"/>
    </row>
    <row r="34" spans="1:5" ht="15.75" x14ac:dyDescent="0.25">
      <c r="A34" s="35" t="s">
        <v>70</v>
      </c>
      <c r="B34" s="32" t="s">
        <v>71</v>
      </c>
      <c r="C34" s="42"/>
      <c r="D34" s="42"/>
    </row>
    <row r="35" spans="1:5" ht="15.75" hidden="1" x14ac:dyDescent="0.25">
      <c r="A35" s="35"/>
      <c r="B35" s="31"/>
      <c r="C35" s="42"/>
      <c r="D35" s="42"/>
    </row>
    <row r="36" spans="1:5" ht="15.75" x14ac:dyDescent="0.25">
      <c r="A36" s="35" t="s">
        <v>72</v>
      </c>
      <c r="B36" s="32" t="s">
        <v>38</v>
      </c>
      <c r="C36" s="42"/>
      <c r="D36" s="42"/>
    </row>
    <row r="37" spans="1:5" ht="15.75" x14ac:dyDescent="0.25">
      <c r="A37" s="35"/>
      <c r="B37" s="31" t="s">
        <v>73</v>
      </c>
      <c r="C37" s="42" t="s">
        <v>42</v>
      </c>
      <c r="D37" s="40" t="e">
        <f>D32*D16</f>
        <v>#VALUE!</v>
      </c>
    </row>
    <row r="38" spans="1:5" ht="15.75" x14ac:dyDescent="0.25">
      <c r="A38" s="35" t="s">
        <v>74</v>
      </c>
      <c r="B38" s="32" t="s">
        <v>130</v>
      </c>
      <c r="C38" s="42"/>
      <c r="D38" s="42"/>
    </row>
    <row r="39" spans="1:5" ht="15.75" x14ac:dyDescent="0.25">
      <c r="A39" s="35"/>
      <c r="B39" s="31" t="str">
        <f>"п.5.1 х  Кi (к="&amp;C40&amp;")"</f>
        <v>п.5.1 х  Кi (к=4,15)</v>
      </c>
      <c r="C39" s="42" t="s">
        <v>42</v>
      </c>
      <c r="D39" s="40" t="e">
        <f>D37*C40</f>
        <v>#VALUE!</v>
      </c>
    </row>
    <row r="40" spans="1:5" ht="18.75" x14ac:dyDescent="0.3">
      <c r="A40" s="29"/>
      <c r="B40" s="81" t="s">
        <v>118</v>
      </c>
      <c r="C40" s="85">
        <v>4.1500000000000004</v>
      </c>
      <c r="D40" s="45"/>
    </row>
    <row r="41" spans="1:5" ht="18.75" x14ac:dyDescent="0.3">
      <c r="A41" s="29"/>
      <c r="B41" s="30"/>
      <c r="C41" s="42"/>
      <c r="D41" s="45"/>
    </row>
    <row r="42" spans="1:5" ht="18.75" x14ac:dyDescent="0.3">
      <c r="A42" s="29"/>
      <c r="B42" s="30"/>
      <c r="C42" s="42"/>
      <c r="D42" s="45"/>
    </row>
    <row r="43" spans="1:5" ht="18.75" x14ac:dyDescent="0.25">
      <c r="A43" s="29"/>
      <c r="B43" s="115" t="s">
        <v>44</v>
      </c>
      <c r="C43" s="115"/>
      <c r="D43" s="115"/>
      <c r="E43" s="115"/>
    </row>
    <row r="44" spans="1:5" ht="18.75" x14ac:dyDescent="0.25">
      <c r="A44" s="29"/>
      <c r="B44" s="1"/>
      <c r="C44" s="22"/>
      <c r="E44" s="15"/>
    </row>
    <row r="45" spans="1:5" ht="18.75" x14ac:dyDescent="0.25">
      <c r="A45" s="29"/>
      <c r="B45" s="1"/>
      <c r="C45" s="22"/>
      <c r="E45" s="15"/>
    </row>
    <row r="46" spans="1:5" ht="18.75" x14ac:dyDescent="0.25">
      <c r="A46" s="29"/>
      <c r="B46" s="1" t="s">
        <v>45</v>
      </c>
      <c r="C46" s="22"/>
      <c r="E46" s="15"/>
    </row>
    <row r="47" spans="1:5" ht="18.75" x14ac:dyDescent="0.3">
      <c r="A47" s="29"/>
      <c r="B47" s="30"/>
      <c r="C47" s="42"/>
      <c r="D47" s="45"/>
    </row>
  </sheetData>
  <mergeCells count="9">
    <mergeCell ref="A1:D1"/>
    <mergeCell ref="A4:D4"/>
    <mergeCell ref="A7:D7"/>
    <mergeCell ref="B43:E43"/>
    <mergeCell ref="B30:D30"/>
    <mergeCell ref="C31:D31"/>
    <mergeCell ref="A2:D2"/>
    <mergeCell ref="A3:D3"/>
    <mergeCell ref="A5:D5"/>
  </mergeCells>
  <pageMargins left="0.59055118110236227" right="0.31496062992125984" top="0.74803149606299213" bottom="0.35433070866141736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M31"/>
  <sheetViews>
    <sheetView workbookViewId="0">
      <selection activeCell="C30" sqref="C30"/>
    </sheetView>
  </sheetViews>
  <sheetFormatPr defaultRowHeight="12.75" x14ac:dyDescent="0.2"/>
  <cols>
    <col min="1" max="1" width="14.7109375" style="48" customWidth="1"/>
    <col min="2" max="2" width="15.5703125" style="48" customWidth="1"/>
    <col min="3" max="3" width="60.140625" customWidth="1"/>
    <col min="4" max="4" width="37.140625" customWidth="1"/>
    <col min="7" max="7" width="10.28515625" bestFit="1" customWidth="1"/>
  </cols>
  <sheetData>
    <row r="1" spans="1:13" ht="15" thickBot="1" x14ac:dyDescent="0.25">
      <c r="C1" s="121" t="s">
        <v>81</v>
      </c>
      <c r="D1" s="122"/>
    </row>
    <row r="2" spans="1:13" ht="30.75" customHeight="1" thickTop="1" thickBot="1" x14ac:dyDescent="0.25">
      <c r="A2" s="50" t="s">
        <v>83</v>
      </c>
      <c r="B2" s="63" t="s">
        <v>84</v>
      </c>
      <c r="C2" s="62" t="s">
        <v>82</v>
      </c>
      <c r="D2" s="69" t="s">
        <v>117</v>
      </c>
      <c r="F2" s="53"/>
      <c r="K2" s="47"/>
    </row>
    <row r="3" spans="1:13" s="46" customFormat="1" ht="15.75" customHeight="1" thickTop="1" thickBot="1" x14ac:dyDescent="0.3">
      <c r="A3" s="51" t="s">
        <v>85</v>
      </c>
      <c r="B3" s="64" t="s">
        <v>86</v>
      </c>
      <c r="C3" s="70" t="s">
        <v>87</v>
      </c>
      <c r="D3" s="71" t="s">
        <v>88</v>
      </c>
      <c r="F3" s="51" t="s">
        <v>85</v>
      </c>
      <c r="G3" s="51" t="s">
        <v>86</v>
      </c>
      <c r="H3" s="52" t="s">
        <v>87</v>
      </c>
      <c r="I3" s="52" t="s">
        <v>88</v>
      </c>
      <c r="M3" s="55" t="e">
        <f>+ПИР!D25</f>
        <v>#REF!</v>
      </c>
    </row>
    <row r="4" spans="1:13" ht="15" thickTop="1" x14ac:dyDescent="0.2">
      <c r="A4" s="49">
        <v>0</v>
      </c>
      <c r="B4" s="49">
        <v>0.15</v>
      </c>
      <c r="C4" s="65" t="s">
        <v>89</v>
      </c>
      <c r="D4" s="72">
        <v>0.33750000000000002</v>
      </c>
      <c r="F4" s="47" t="e">
        <f>+VLOOKUP(M3,A4:B31,1,TRUE)</f>
        <v>#REF!</v>
      </c>
      <c r="G4" s="57" t="e">
        <f>+VLOOKUP(M3,A4:B31,2,TRUE)</f>
        <v>#REF!</v>
      </c>
    </row>
    <row r="5" spans="1:13" ht="14.25" x14ac:dyDescent="0.2">
      <c r="A5" s="49">
        <v>0.15</v>
      </c>
      <c r="B5" s="49">
        <v>0.25</v>
      </c>
      <c r="C5" s="65" t="s">
        <v>90</v>
      </c>
      <c r="D5" s="72">
        <v>0.29249999999999998</v>
      </c>
      <c r="F5" s="54"/>
      <c r="G5" s="54"/>
    </row>
    <row r="6" spans="1:13" ht="14.25" x14ac:dyDescent="0.2">
      <c r="A6" s="49">
        <v>0.25</v>
      </c>
      <c r="B6" s="49">
        <v>0.5</v>
      </c>
      <c r="C6" s="66" t="s">
        <v>91</v>
      </c>
      <c r="D6" s="72">
        <v>0.27300000000000002</v>
      </c>
    </row>
    <row r="7" spans="1:13" ht="14.25" x14ac:dyDescent="0.2">
      <c r="A7" s="49">
        <v>0.5</v>
      </c>
      <c r="B7" s="49">
        <v>0.75</v>
      </c>
      <c r="C7" s="66" t="s">
        <v>92</v>
      </c>
      <c r="D7" s="72">
        <v>0.20219999999999999</v>
      </c>
    </row>
    <row r="8" spans="1:13" ht="14.25" x14ac:dyDescent="0.2">
      <c r="A8" s="49">
        <v>0.75</v>
      </c>
      <c r="B8" s="49">
        <v>1</v>
      </c>
      <c r="C8" s="65" t="s">
        <v>93</v>
      </c>
      <c r="D8" s="72">
        <v>0.16649999999999998</v>
      </c>
    </row>
    <row r="9" spans="1:13" ht="14.25" x14ac:dyDescent="0.2">
      <c r="A9" s="49">
        <v>1</v>
      </c>
      <c r="B9" s="49">
        <v>1.5</v>
      </c>
      <c r="C9" s="65" t="s">
        <v>94</v>
      </c>
      <c r="D9" s="72">
        <v>0.12689999999999999</v>
      </c>
    </row>
    <row r="10" spans="1:13" ht="14.25" x14ac:dyDescent="0.2">
      <c r="A10" s="49">
        <v>1.5</v>
      </c>
      <c r="B10" s="49">
        <v>3</v>
      </c>
      <c r="C10" s="66" t="s">
        <v>95</v>
      </c>
      <c r="D10" s="72">
        <v>0.1188</v>
      </c>
    </row>
    <row r="11" spans="1:13" ht="14.25" x14ac:dyDescent="0.2">
      <c r="A11" s="49">
        <v>3</v>
      </c>
      <c r="B11" s="49">
        <v>4</v>
      </c>
      <c r="C11" s="66" t="s">
        <v>96</v>
      </c>
      <c r="D11" s="72">
        <v>0.10980000000000001</v>
      </c>
    </row>
    <row r="12" spans="1:13" ht="14.25" x14ac:dyDescent="0.2">
      <c r="A12" s="49">
        <v>4</v>
      </c>
      <c r="B12" s="49">
        <v>6</v>
      </c>
      <c r="C12" s="66" t="s">
        <v>97</v>
      </c>
      <c r="D12" s="72">
        <v>8.77E-2</v>
      </c>
    </row>
    <row r="13" spans="1:13" ht="14.25" x14ac:dyDescent="0.2">
      <c r="A13" s="49">
        <v>6</v>
      </c>
      <c r="B13" s="49">
        <v>8</v>
      </c>
      <c r="C13" s="66" t="s">
        <v>98</v>
      </c>
      <c r="D13" s="72">
        <v>7.0699999999999999E-2</v>
      </c>
    </row>
    <row r="14" spans="1:13" ht="14.25" x14ac:dyDescent="0.2">
      <c r="A14" s="49">
        <v>8</v>
      </c>
      <c r="B14" s="49">
        <v>12</v>
      </c>
      <c r="C14" s="66" t="s">
        <v>99</v>
      </c>
      <c r="D14" s="72">
        <v>6.1500000000000006E-2</v>
      </c>
      <c r="F14" s="123" t="e">
        <f>DGET(A3:D31,"c",F3:G4)</f>
        <v>#VALUE!</v>
      </c>
      <c r="G14" s="123"/>
      <c r="H14" s="123"/>
      <c r="I14" s="123"/>
      <c r="J14" s="123"/>
      <c r="K14" s="123"/>
      <c r="L14" s="56" t="e">
        <f>DGET(A3:D31,"d",F3:G4)</f>
        <v>#VALUE!</v>
      </c>
    </row>
    <row r="15" spans="1:13" ht="14.25" x14ac:dyDescent="0.2">
      <c r="A15" s="49">
        <v>12</v>
      </c>
      <c r="B15" s="49">
        <v>18</v>
      </c>
      <c r="C15" s="66" t="s">
        <v>100</v>
      </c>
      <c r="D15" s="72">
        <v>4.7599999999999996E-2</v>
      </c>
    </row>
    <row r="16" spans="1:13" ht="14.25" x14ac:dyDescent="0.2">
      <c r="A16" s="49">
        <v>18</v>
      </c>
      <c r="B16" s="49">
        <v>24</v>
      </c>
      <c r="C16" s="66" t="s">
        <v>101</v>
      </c>
      <c r="D16" s="72">
        <v>4.1299999999999996E-2</v>
      </c>
    </row>
    <row r="17" spans="1:4" ht="14.25" x14ac:dyDescent="0.2">
      <c r="A17" s="49">
        <v>24</v>
      </c>
      <c r="B17" s="49">
        <v>30</v>
      </c>
      <c r="C17" s="66" t="s">
        <v>102</v>
      </c>
      <c r="D17" s="72">
        <v>3.5200000000000002E-2</v>
      </c>
    </row>
    <row r="18" spans="1:4" ht="14.25" x14ac:dyDescent="0.2">
      <c r="A18" s="49">
        <v>30</v>
      </c>
      <c r="B18" s="49">
        <v>36</v>
      </c>
      <c r="C18" s="66" t="s">
        <v>103</v>
      </c>
      <c r="D18" s="72">
        <v>3.0600000000000002E-2</v>
      </c>
    </row>
    <row r="19" spans="1:4" ht="14.25" x14ac:dyDescent="0.2">
      <c r="A19" s="49">
        <v>36</v>
      </c>
      <c r="B19" s="49">
        <v>45</v>
      </c>
      <c r="C19" s="67" t="s">
        <v>104</v>
      </c>
      <c r="D19" s="72">
        <v>2.6200000000000001E-2</v>
      </c>
    </row>
    <row r="20" spans="1:4" ht="14.25" x14ac:dyDescent="0.2">
      <c r="A20" s="49">
        <v>45</v>
      </c>
      <c r="B20" s="49">
        <v>52.5</v>
      </c>
      <c r="C20" s="66" t="s">
        <v>105</v>
      </c>
      <c r="D20" s="72">
        <v>2.3300000000000001E-2</v>
      </c>
    </row>
    <row r="21" spans="1:4" ht="14.25" x14ac:dyDescent="0.2">
      <c r="A21" s="49">
        <v>52.5</v>
      </c>
      <c r="B21" s="49">
        <v>60</v>
      </c>
      <c r="C21" s="67" t="s">
        <v>106</v>
      </c>
      <c r="D21" s="72">
        <v>2.0099999999999996E-2</v>
      </c>
    </row>
    <row r="22" spans="1:4" ht="14.25" x14ac:dyDescent="0.2">
      <c r="A22" s="49">
        <v>60</v>
      </c>
      <c r="B22" s="49">
        <v>70</v>
      </c>
      <c r="C22" s="67" t="s">
        <v>107</v>
      </c>
      <c r="D22" s="72">
        <v>1.6799999999999999E-2</v>
      </c>
    </row>
    <row r="23" spans="1:4" ht="14.25" x14ac:dyDescent="0.2">
      <c r="A23" s="49">
        <v>70</v>
      </c>
      <c r="B23" s="49">
        <v>80</v>
      </c>
      <c r="C23" s="66" t="s">
        <v>108</v>
      </c>
      <c r="D23" s="72">
        <v>1.5600000000000001E-2</v>
      </c>
    </row>
    <row r="24" spans="1:4" ht="14.25" x14ac:dyDescent="0.2">
      <c r="A24" s="49">
        <v>80</v>
      </c>
      <c r="B24" s="49">
        <v>100</v>
      </c>
      <c r="C24" s="67" t="s">
        <v>109</v>
      </c>
      <c r="D24" s="72">
        <v>1.2199999999999999E-2</v>
      </c>
    </row>
    <row r="25" spans="1:4" ht="14.25" x14ac:dyDescent="0.2">
      <c r="A25" s="49">
        <v>100</v>
      </c>
      <c r="B25" s="49">
        <v>120</v>
      </c>
      <c r="C25" s="66" t="s">
        <v>110</v>
      </c>
      <c r="D25" s="72">
        <v>1.04E-2</v>
      </c>
    </row>
    <row r="26" spans="1:4" ht="14.25" x14ac:dyDescent="0.2">
      <c r="A26" s="49">
        <v>120</v>
      </c>
      <c r="B26" s="49">
        <v>140</v>
      </c>
      <c r="C26" s="66" t="s">
        <v>111</v>
      </c>
      <c r="D26" s="72">
        <v>9.0000000000000011E-3</v>
      </c>
    </row>
    <row r="27" spans="1:4" ht="14.25" x14ac:dyDescent="0.2">
      <c r="A27" s="49">
        <v>140</v>
      </c>
      <c r="B27" s="49">
        <v>160</v>
      </c>
      <c r="C27" s="67" t="s">
        <v>112</v>
      </c>
      <c r="D27" s="72">
        <v>8.0000000000000002E-3</v>
      </c>
    </row>
    <row r="28" spans="1:4" ht="14.25" x14ac:dyDescent="0.2">
      <c r="A28" s="49">
        <v>160</v>
      </c>
      <c r="B28" s="49">
        <v>180</v>
      </c>
      <c r="C28" s="66" t="s">
        <v>113</v>
      </c>
      <c r="D28" s="72">
        <v>7.3000000000000001E-3</v>
      </c>
    </row>
    <row r="29" spans="1:4" ht="14.25" x14ac:dyDescent="0.2">
      <c r="A29" s="49">
        <v>180</v>
      </c>
      <c r="B29" s="49">
        <v>200</v>
      </c>
      <c r="C29" s="67" t="s">
        <v>114</v>
      </c>
      <c r="D29" s="72">
        <v>6.6E-3</v>
      </c>
    </row>
    <row r="30" spans="1:4" ht="14.25" x14ac:dyDescent="0.2">
      <c r="A30" s="49">
        <v>200</v>
      </c>
      <c r="B30" s="49">
        <v>220</v>
      </c>
      <c r="C30" s="67" t="s">
        <v>115</v>
      </c>
      <c r="D30" s="72">
        <v>6.0999999999999995E-3</v>
      </c>
    </row>
    <row r="31" spans="1:4" ht="15" thickBot="1" x14ac:dyDescent="0.25">
      <c r="A31" s="49">
        <v>220</v>
      </c>
      <c r="B31" s="49">
        <v>10000</v>
      </c>
      <c r="C31" s="68" t="s">
        <v>116</v>
      </c>
      <c r="D31" s="73">
        <v>5.7999999999999996E-3</v>
      </c>
    </row>
  </sheetData>
  <mergeCells count="2">
    <mergeCell ref="C1:D1"/>
    <mergeCell ref="F14:K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Перевозка (3)</vt:lpstr>
      <vt:lpstr>ПЗ</vt:lpstr>
      <vt:lpstr>ПИР</vt:lpstr>
      <vt:lpstr>Пост.. 145</vt:lpstr>
      <vt:lpstr>ПИР!Область_печати</vt:lpstr>
    </vt:vector>
  </TitlesOfParts>
  <Company>hfghgf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hfghfg</dc:creator>
  <cp:lastModifiedBy>Тимур Плюхин</cp:lastModifiedBy>
  <cp:lastPrinted>2015-06-25T09:16:46Z</cp:lastPrinted>
  <dcterms:created xsi:type="dcterms:W3CDTF">2006-01-10T10:28:54Z</dcterms:created>
  <dcterms:modified xsi:type="dcterms:W3CDTF">2015-07-03T12:15:31Z</dcterms:modified>
</cp:coreProperties>
</file>