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9035" windowHeight="12270"/>
  </bookViews>
  <sheets>
    <sheet name="Форма № КС-6а" sheetId="1" r:id="rId1"/>
  </sheets>
  <externalReferences>
    <externalReference r:id="rId2"/>
  </externalReferences>
  <definedNames>
    <definedName name="_xlnm.Print_Titles" localSheetId="0">'Форма № КС-6а'!$37:$37</definedName>
  </definedNames>
  <calcPr calcId="125725" fullCalcOnLoad="1"/>
</workbook>
</file>

<file path=xl/calcChain.xml><?xml version="1.0" encoding="utf-8"?>
<calcChain xmlns="http://schemas.openxmlformats.org/spreadsheetml/2006/main">
  <c r="R60" i="1"/>
  <c r="O60"/>
  <c r="L60"/>
  <c r="I60"/>
  <c r="G60"/>
  <c r="S59"/>
  <c r="R59"/>
  <c r="P59"/>
  <c r="O59"/>
  <c r="M59"/>
  <c r="L59"/>
  <c r="J59"/>
  <c r="K59" s="1"/>
  <c r="N59" s="1"/>
  <c r="Q59" s="1"/>
  <c r="I59"/>
  <c r="H59"/>
  <c r="G59"/>
  <c r="F59"/>
  <c r="E59"/>
  <c r="D59"/>
  <c r="C59"/>
  <c r="B59"/>
  <c r="S58"/>
  <c r="R58"/>
  <c r="P58"/>
  <c r="O58"/>
  <c r="M58"/>
  <c r="L58"/>
  <c r="J58"/>
  <c r="K58" s="1"/>
  <c r="N58" s="1"/>
  <c r="Q58" s="1"/>
  <c r="I58"/>
  <c r="H58"/>
  <c r="G58"/>
  <c r="F58"/>
  <c r="E58"/>
  <c r="D58"/>
  <c r="C58"/>
  <c r="B58"/>
  <c r="S57"/>
  <c r="R57"/>
  <c r="P57"/>
  <c r="O57"/>
  <c r="M57"/>
  <c r="L57"/>
  <c r="J57"/>
  <c r="K57" s="1"/>
  <c r="N57" s="1"/>
  <c r="Q57" s="1"/>
  <c r="I57"/>
  <c r="H57"/>
  <c r="G57"/>
  <c r="F57"/>
  <c r="E57"/>
  <c r="D57"/>
  <c r="C57"/>
  <c r="B57"/>
  <c r="S56"/>
  <c r="R56"/>
  <c r="P56"/>
  <c r="O56"/>
  <c r="M56"/>
  <c r="L56"/>
  <c r="J56"/>
  <c r="K56" s="1"/>
  <c r="N56" s="1"/>
  <c r="Q56" s="1"/>
  <c r="I56"/>
  <c r="H56"/>
  <c r="G56"/>
  <c r="F56"/>
  <c r="E56"/>
  <c r="D56"/>
  <c r="C56"/>
  <c r="B56"/>
  <c r="S55"/>
  <c r="R55"/>
  <c r="P55"/>
  <c r="O55"/>
  <c r="M55"/>
  <c r="L55"/>
  <c r="J55"/>
  <c r="K55" s="1"/>
  <c r="N55" s="1"/>
  <c r="Q55" s="1"/>
  <c r="I55"/>
  <c r="H55"/>
  <c r="G55"/>
  <c r="F55"/>
  <c r="E55"/>
  <c r="D55"/>
  <c r="C55"/>
  <c r="B55"/>
  <c r="S54"/>
  <c r="R54"/>
  <c r="P54"/>
  <c r="O54"/>
  <c r="M54"/>
  <c r="L54"/>
  <c r="J54"/>
  <c r="K54" s="1"/>
  <c r="N54" s="1"/>
  <c r="Q54" s="1"/>
  <c r="I54"/>
  <c r="H54"/>
  <c r="G54"/>
  <c r="F54"/>
  <c r="E54"/>
  <c r="D54"/>
  <c r="C54"/>
  <c r="B54"/>
  <c r="S53"/>
  <c r="R53"/>
  <c r="P53"/>
  <c r="O53"/>
  <c r="M53"/>
  <c r="L53"/>
  <c r="J53"/>
  <c r="K53" s="1"/>
  <c r="N53" s="1"/>
  <c r="Q53" s="1"/>
  <c r="I53"/>
  <c r="H53"/>
  <c r="G53"/>
  <c r="F53"/>
  <c r="E53"/>
  <c r="D53"/>
  <c r="C53"/>
  <c r="B53"/>
  <c r="S52"/>
  <c r="R52"/>
  <c r="P52"/>
  <c r="O52"/>
  <c r="M52"/>
  <c r="L52"/>
  <c r="J52"/>
  <c r="K52" s="1"/>
  <c r="N52" s="1"/>
  <c r="Q52" s="1"/>
  <c r="I52"/>
  <c r="H52"/>
  <c r="G52"/>
  <c r="F52"/>
  <c r="E52"/>
  <c r="D52"/>
  <c r="C52"/>
  <c r="B52"/>
  <c r="S51"/>
  <c r="R51"/>
  <c r="P51"/>
  <c r="O51"/>
  <c r="M51"/>
  <c r="L51"/>
  <c r="J51"/>
  <c r="K51" s="1"/>
  <c r="N51" s="1"/>
  <c r="Q51" s="1"/>
  <c r="I51"/>
  <c r="H51"/>
  <c r="G51"/>
  <c r="F51"/>
  <c r="E51"/>
  <c r="D51"/>
  <c r="C51"/>
  <c r="B51"/>
  <c r="S50"/>
  <c r="R50"/>
  <c r="P50"/>
  <c r="O50"/>
  <c r="M50"/>
  <c r="L50"/>
  <c r="J50"/>
  <c r="K50" s="1"/>
  <c r="N50" s="1"/>
  <c r="Q50" s="1"/>
  <c r="I50"/>
  <c r="H50"/>
  <c r="G50"/>
  <c r="F50"/>
  <c r="E50"/>
  <c r="D50"/>
  <c r="C50"/>
  <c r="B50"/>
  <c r="S49"/>
  <c r="R49"/>
  <c r="P49"/>
  <c r="O49"/>
  <c r="M49"/>
  <c r="L49"/>
  <c r="J49"/>
  <c r="K49" s="1"/>
  <c r="N49" s="1"/>
  <c r="Q49" s="1"/>
  <c r="I49"/>
  <c r="H49"/>
  <c r="G49"/>
  <c r="F49"/>
  <c r="E49"/>
  <c r="D49"/>
  <c r="C49"/>
  <c r="B49"/>
  <c r="S48"/>
  <c r="R48"/>
  <c r="P48"/>
  <c r="O48"/>
  <c r="M48"/>
  <c r="L48"/>
  <c r="J48"/>
  <c r="K48" s="1"/>
  <c r="N48" s="1"/>
  <c r="Q48" s="1"/>
  <c r="I48"/>
  <c r="H48"/>
  <c r="G48"/>
  <c r="F48"/>
  <c r="E48"/>
  <c r="D48"/>
  <c r="C48"/>
  <c r="B48"/>
  <c r="S47"/>
  <c r="R47"/>
  <c r="P47"/>
  <c r="O47"/>
  <c r="M47"/>
  <c r="L47"/>
  <c r="J47"/>
  <c r="K47" s="1"/>
  <c r="N47" s="1"/>
  <c r="Q47" s="1"/>
  <c r="I47"/>
  <c r="H47"/>
  <c r="G47"/>
  <c r="F47"/>
  <c r="E47"/>
  <c r="D47"/>
  <c r="C47"/>
  <c r="B47"/>
  <c r="S46"/>
  <c r="R46"/>
  <c r="P46"/>
  <c r="O46"/>
  <c r="M46"/>
  <c r="L46"/>
  <c r="J46"/>
  <c r="K46" s="1"/>
  <c r="N46" s="1"/>
  <c r="Q46" s="1"/>
  <c r="I46"/>
  <c r="H46"/>
  <c r="G46"/>
  <c r="F46"/>
  <c r="E46"/>
  <c r="D46"/>
  <c r="C46"/>
  <c r="B46"/>
  <c r="S45"/>
  <c r="R45"/>
  <c r="P45"/>
  <c r="O45"/>
  <c r="M45"/>
  <c r="L45"/>
  <c r="J45"/>
  <c r="K45" s="1"/>
  <c r="N45" s="1"/>
  <c r="Q45" s="1"/>
  <c r="I45"/>
  <c r="H45"/>
  <c r="G45"/>
  <c r="F45"/>
  <c r="E45"/>
  <c r="D45"/>
  <c r="C45"/>
  <c r="B45"/>
  <c r="S44"/>
  <c r="R44"/>
  <c r="P44"/>
  <c r="O44"/>
  <c r="M44"/>
  <c r="L44"/>
  <c r="J44"/>
  <c r="K44" s="1"/>
  <c r="N44" s="1"/>
  <c r="Q44" s="1"/>
  <c r="I44"/>
  <c r="H44"/>
  <c r="G44"/>
  <c r="F44"/>
  <c r="E44"/>
  <c r="D44"/>
  <c r="C44"/>
  <c r="B44"/>
  <c r="S43"/>
  <c r="R43"/>
  <c r="P43"/>
  <c r="O43"/>
  <c r="M43"/>
  <c r="L43"/>
  <c r="J43"/>
  <c r="K43" s="1"/>
  <c r="N43" s="1"/>
  <c r="Q43" s="1"/>
  <c r="I43"/>
  <c r="H43"/>
  <c r="G43"/>
  <c r="F43"/>
  <c r="E43"/>
  <c r="D43"/>
  <c r="C43"/>
  <c r="B43"/>
  <c r="S42"/>
  <c r="R42"/>
  <c r="P42"/>
  <c r="O42"/>
  <c r="M42"/>
  <c r="L42"/>
  <c r="J42"/>
  <c r="K42" s="1"/>
  <c r="N42" s="1"/>
  <c r="Q42" s="1"/>
  <c r="I42"/>
  <c r="H42"/>
  <c r="G42"/>
  <c r="F42"/>
  <c r="E42"/>
  <c r="D42"/>
  <c r="C42"/>
  <c r="B42"/>
  <c r="S41"/>
  <c r="R41"/>
  <c r="P41"/>
  <c r="O41"/>
  <c r="M41"/>
  <c r="L41"/>
  <c r="J41"/>
  <c r="K41" s="1"/>
  <c r="N41" s="1"/>
  <c r="Q41" s="1"/>
  <c r="I41"/>
  <c r="H41"/>
  <c r="G41"/>
  <c r="F41"/>
  <c r="E41"/>
  <c r="D41"/>
  <c r="C41"/>
  <c r="B41"/>
  <c r="S40"/>
  <c r="R40"/>
  <c r="P40"/>
  <c r="O40"/>
  <c r="M40"/>
  <c r="L40"/>
  <c r="J40"/>
  <c r="K40" s="1"/>
  <c r="N40" s="1"/>
  <c r="Q40" s="1"/>
  <c r="I40"/>
  <c r="H40"/>
  <c r="G40"/>
  <c r="F40"/>
  <c r="E40"/>
  <c r="D40"/>
  <c r="C40"/>
  <c r="B40"/>
  <c r="S39"/>
  <c r="R39"/>
  <c r="P39"/>
  <c r="O39"/>
  <c r="M39"/>
  <c r="L39"/>
  <c r="J39"/>
  <c r="K39" s="1"/>
  <c r="N39" s="1"/>
  <c r="Q39" s="1"/>
  <c r="I39"/>
  <c r="H39"/>
  <c r="G39"/>
  <c r="F39"/>
  <c r="E39"/>
  <c r="D39"/>
  <c r="C39"/>
  <c r="B39"/>
  <c r="D38"/>
  <c r="R34"/>
  <c r="G31"/>
  <c r="D31"/>
  <c r="H27"/>
  <c r="C10"/>
</calcChain>
</file>

<file path=xl/sharedStrings.xml><?xml version="1.0" encoding="utf-8"?>
<sst xmlns="http://schemas.openxmlformats.org/spreadsheetml/2006/main" count="57" uniqueCount="47">
  <si>
    <t>Унифицированная форма № КС-6а</t>
  </si>
  <si>
    <t>Утверждена постановлением Госкомстата России</t>
  </si>
  <si>
    <t>от 11.11.1999 года № 100</t>
  </si>
  <si>
    <t>Код</t>
  </si>
  <si>
    <t>Форма по ОКУД</t>
  </si>
  <si>
    <t>0322006</t>
  </si>
  <si>
    <t>Заказчик</t>
  </si>
  <si>
    <t>по ОКПО</t>
  </si>
  <si>
    <t>организация, адрес, телефон, факс</t>
  </si>
  <si>
    <t>Подрядчик</t>
  </si>
  <si>
    <t>Стройка</t>
  </si>
  <si>
    <t>наименование, адрес</t>
  </si>
  <si>
    <t>Объект</t>
  </si>
  <si>
    <t xml:space="preserve">                              наименование</t>
  </si>
  <si>
    <t>Вид деятельности по ОКДП</t>
  </si>
  <si>
    <t>Договор подряда (контракт)</t>
  </si>
  <si>
    <t>номер</t>
  </si>
  <si>
    <t>дата</t>
  </si>
  <si>
    <t>Вид операции</t>
  </si>
  <si>
    <t>ЖУРНАЛ</t>
  </si>
  <si>
    <t>УЧЕТА ВЫПОЛНЕННЫХ РАБОТ</t>
  </si>
  <si>
    <t xml:space="preserve">ЗА </t>
  </si>
  <si>
    <t xml:space="preserve"> ГОД</t>
  </si>
  <si>
    <t>Сметная (договорная) стоимость в соответствии с договором подряда (субподряда)</t>
  </si>
  <si>
    <t xml:space="preserve"> руб</t>
  </si>
  <si>
    <t>Составил</t>
  </si>
  <si>
    <t>должность, подпись, расшифровка подписи</t>
  </si>
  <si>
    <t>Проверил</t>
  </si>
  <si>
    <t>Номер</t>
  </si>
  <si>
    <t>Конструктивные элементы и виды работ</t>
  </si>
  <si>
    <t>Номер единичной расценки</t>
  </si>
  <si>
    <t>Единица измерения</t>
  </si>
  <si>
    <t>Цена за единицу, руб.</t>
  </si>
  <si>
    <t>Коли-чество работ по смете</t>
  </si>
  <si>
    <t>Сметная (договорная) стоимость, руб.</t>
  </si>
  <si>
    <t>Выполнено работ</t>
  </si>
  <si>
    <t>по поря-дку</t>
  </si>
  <si>
    <t>пози-ции по сме-те</t>
  </si>
  <si>
    <t>Январь</t>
  </si>
  <si>
    <t>Февраль</t>
  </si>
  <si>
    <t>Март</t>
  </si>
  <si>
    <t>Коли-чество</t>
  </si>
  <si>
    <t>Стоимость, руб.</t>
  </si>
  <si>
    <t>Стоимость фактически выполне-нных работ с начала строите-льства, руб.</t>
  </si>
  <si>
    <t>Стоимость, руб</t>
  </si>
  <si>
    <t xml:space="preserve">Локальная смета  </t>
  </si>
  <si>
    <t>Итого</t>
  </si>
</sst>
</file>

<file path=xl/styles.xml><?xml version="1.0" encoding="utf-8"?>
<styleSheet xmlns="http://schemas.openxmlformats.org/spreadsheetml/2006/main">
  <numFmts count="1">
    <numFmt numFmtId="164" formatCode="#,##0.00;[Red]\-\ #,##0.00"/>
  </numFmts>
  <fonts count="5">
    <font>
      <sz val="10"/>
      <name val="Arial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quotePrefix="1" applyFont="1" applyBorder="1" applyAlignment="1">
      <alignment horizontal="center"/>
    </xf>
    <xf numFmtId="0" fontId="2" fillId="0" borderId="0" xfId="0" applyFont="1"/>
    <xf numFmtId="0" fontId="2" fillId="0" borderId="3" xfId="0" applyFont="1" applyBorder="1" applyAlignment="1">
      <alignment wrapText="1"/>
    </xf>
    <xf numFmtId="0" fontId="2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right"/>
    </xf>
    <xf numFmtId="0" fontId="1" fillId="0" borderId="0" xfId="0" applyFont="1"/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4" fillId="0" borderId="4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 shrinkToFit="1"/>
    </xf>
    <xf numFmtId="164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right" vertical="top"/>
    </xf>
    <xf numFmtId="164" fontId="2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7" xfId="0" applyFont="1" applyBorder="1"/>
    <xf numFmtId="0" fontId="2" fillId="0" borderId="9" xfId="0" applyFont="1" applyBorder="1"/>
    <xf numFmtId="0" fontId="4" fillId="0" borderId="9" xfId="0" applyFont="1" applyBorder="1" applyAlignment="1">
      <alignment horizontal="right"/>
    </xf>
    <xf numFmtId="164" fontId="4" fillId="0" borderId="7" xfId="0" applyNumberFormat="1" applyFont="1" applyBorder="1" applyAlignment="1">
      <alignment horizontal="right" vertical="top"/>
    </xf>
    <xf numFmtId="164" fontId="4" fillId="0" borderId="9" xfId="0" applyNumberFormat="1" applyFont="1" applyBorder="1" applyAlignment="1">
      <alignment horizontal="right" vertical="top"/>
    </xf>
    <xf numFmtId="0" fontId="4" fillId="0" borderId="8" xfId="0" applyFont="1" applyBorder="1" applyAlignment="1">
      <alignment horizontal="right" vertical="top"/>
    </xf>
    <xf numFmtId="0" fontId="0" fillId="0" borderId="9" xfId="0" applyBorder="1"/>
    <xf numFmtId="0" fontId="4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57;-6&#1072;%20&#1082;%20&#1086;&#1073;&#1098;&#1077;&#1082;&#1090;&#1091;%20&#1056;&#1077;&#1084;&#1086;&#1085;&#1090;%20&#1086;&#1073;&#1083;&#1080;&#1094;&#1086;&#1074;&#1082;&#1080;%20&#1089;&#1090;&#1077;&#1085;%20&#1089;&#1090;&#1086;&#1083;&#1086;&#1074;&#1086;&#1081;%20&#1054;&#1053;&#1058;&#1062;%20(&#1050;&#1086;&#1087;&#1080;&#1103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№ КС-6а(Старая)"/>
      <sheetName val="Форма № КС-6а"/>
      <sheetName val="Журнал учёта вып. работ КС-6"/>
      <sheetName val="Source"/>
    </sheetNames>
    <sheetDataSet>
      <sheetData sheetId="0"/>
      <sheetData sheetId="1"/>
      <sheetData sheetId="2"/>
      <sheetData sheetId="3">
        <row r="12">
          <cell r="C12">
            <v>0</v>
          </cell>
          <cell r="AD12" t="str">
            <v/>
          </cell>
          <cell r="AE12" t="str">
            <v/>
          </cell>
          <cell r="AN12" t="str">
            <v/>
          </cell>
          <cell r="AY12" t="str">
            <v/>
          </cell>
        </row>
        <row r="15">
          <cell r="E15">
            <v>2014</v>
          </cell>
        </row>
        <row r="19">
          <cell r="F19" t="str">
            <v>Новая локальная смета</v>
          </cell>
          <cell r="G19" t="str">
            <v>Новая локальная смета</v>
          </cell>
        </row>
        <row r="23">
          <cell r="D23" t="str">
            <v>100 м2 поверхности облицовки</v>
          </cell>
          <cell r="E23" t="str">
            <v>1,0</v>
          </cell>
          <cell r="F23" t="str">
            <v>63-7-5</v>
          </cell>
          <cell r="G23" t="str">
            <v>Разборка облицовки стен: из керамических глазурованных плиток</v>
          </cell>
          <cell r="I23">
            <v>1.1000000000000001</v>
          </cell>
          <cell r="J23">
            <v>32996.089999999997</v>
          </cell>
          <cell r="L23">
            <v>0</v>
          </cell>
          <cell r="M23">
            <v>1.1000000000000001</v>
          </cell>
          <cell r="N23">
            <v>1660.46</v>
          </cell>
          <cell r="AG23">
            <v>0.44</v>
          </cell>
          <cell r="AH23">
            <v>664.18</v>
          </cell>
          <cell r="AK23">
            <v>0.44</v>
          </cell>
          <cell r="AL23">
            <v>664.18</v>
          </cell>
          <cell r="AO23">
            <v>0.22</v>
          </cell>
          <cell r="AP23">
            <v>332.1</v>
          </cell>
        </row>
        <row r="24">
          <cell r="D24" t="str">
            <v>100 м2 покрытия</v>
          </cell>
          <cell r="E24" t="str">
            <v>2,0</v>
          </cell>
          <cell r="F24" t="str">
            <v>15-04-006-4</v>
          </cell>
          <cell r="G24" t="str">
            <v>Покрытие поверхностей грунтовкой глубокого проникновения за 2 раза стен</v>
          </cell>
          <cell r="I24">
            <v>1.1000000000000001</v>
          </cell>
          <cell r="J24">
            <v>8873</v>
          </cell>
          <cell r="L24">
            <v>0</v>
          </cell>
          <cell r="M24">
            <v>1.1000000000000001</v>
          </cell>
          <cell r="N24">
            <v>434.4</v>
          </cell>
          <cell r="AG24">
            <v>0.44</v>
          </cell>
          <cell r="AH24">
            <v>173.76</v>
          </cell>
          <cell r="AK24">
            <v>0.44</v>
          </cell>
          <cell r="AL24">
            <v>173.76</v>
          </cell>
          <cell r="AO24">
            <v>0.22</v>
          </cell>
          <cell r="AP24">
            <v>86.88</v>
          </cell>
        </row>
        <row r="25">
          <cell r="D25" t="str">
            <v>т</v>
          </cell>
          <cell r="E25" t="str">
            <v>2,1</v>
          </cell>
          <cell r="F25" t="str">
            <v>101-9732</v>
          </cell>
          <cell r="G25" t="str">
            <v>Грунтовка</v>
          </cell>
          <cell r="I25">
            <v>2.1999999999999999E-2</v>
          </cell>
          <cell r="J25">
            <v>0</v>
          </cell>
          <cell r="L25">
            <v>0</v>
          </cell>
          <cell r="M25">
            <v>2.2000000000000002E-2</v>
          </cell>
          <cell r="N25">
            <v>0</v>
          </cell>
          <cell r="AG25">
            <v>8.8000000000000005E-3</v>
          </cell>
          <cell r="AH25">
            <v>0</v>
          </cell>
          <cell r="AK25">
            <v>8.8000000000000005E-3</v>
          </cell>
          <cell r="AL25">
            <v>0</v>
          </cell>
          <cell r="AO25">
            <v>4.4000000000000003E-3</v>
          </cell>
          <cell r="AP25">
            <v>0</v>
          </cell>
        </row>
        <row r="26">
          <cell r="D26" t="str">
            <v>л</v>
          </cell>
          <cell r="E26" t="str">
            <v>3,0</v>
          </cell>
          <cell r="F26" t="str">
            <v>Цена поставщика</v>
          </cell>
          <cell r="G26" t="str">
            <v>Грунтовка Бетоноконтакт  (Расход 0,2 л х 50 м2 х 2 раза)</v>
          </cell>
          <cell r="I26">
            <v>44</v>
          </cell>
          <cell r="J26">
            <v>1565.96</v>
          </cell>
          <cell r="L26">
            <v>0</v>
          </cell>
          <cell r="M26">
            <v>44</v>
          </cell>
          <cell r="N26">
            <v>1565.95</v>
          </cell>
          <cell r="AG26">
            <v>17.600000000000001</v>
          </cell>
          <cell r="AH26">
            <v>626.38</v>
          </cell>
          <cell r="AK26">
            <v>17.600000000000001</v>
          </cell>
          <cell r="AL26">
            <v>626.38</v>
          </cell>
          <cell r="AO26">
            <v>8.8000000000000007</v>
          </cell>
          <cell r="AP26">
            <v>313.19</v>
          </cell>
        </row>
        <row r="27">
          <cell r="D27" t="str">
            <v>100 м2 поверхности облицовки</v>
          </cell>
          <cell r="E27" t="str">
            <v>4,0</v>
          </cell>
          <cell r="F27" t="str">
            <v>15-01-019-5</v>
          </cell>
          <cell r="G27" t="str">
    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    </cell>
          <cell r="I27">
            <v>1.1000000000000001</v>
          </cell>
          <cell r="J27">
            <v>108133.15999999999</v>
          </cell>
          <cell r="L27">
            <v>0</v>
          </cell>
          <cell r="M27">
            <v>1.1000000000000001</v>
          </cell>
          <cell r="N27">
            <v>14220.78</v>
          </cell>
          <cell r="AG27">
            <v>0.44</v>
          </cell>
          <cell r="AH27">
            <v>5688.31</v>
          </cell>
          <cell r="AK27">
            <v>0.44</v>
          </cell>
          <cell r="AL27">
            <v>5688.31</v>
          </cell>
          <cell r="AO27">
            <v>0.22</v>
          </cell>
          <cell r="AP27">
            <v>2844.1600000000003</v>
          </cell>
        </row>
        <row r="28">
          <cell r="D28" t="str">
            <v>м2</v>
          </cell>
          <cell r="E28" t="str">
            <v>4,1</v>
          </cell>
          <cell r="F28" t="str">
            <v>101-0256</v>
          </cell>
          <cell r="G28" t="str">
            <v>Плитки керамические глазурованные для внутренней облицовки стен гладкие без завала белые</v>
          </cell>
          <cell r="I28">
            <v>-110</v>
          </cell>
          <cell r="J28">
            <v>-19026.41</v>
          </cell>
          <cell r="L28">
            <v>0</v>
          </cell>
          <cell r="M28">
            <v>-110</v>
          </cell>
          <cell r="N28">
            <v>-7829.8</v>
          </cell>
          <cell r="AG28">
            <v>-44</v>
          </cell>
          <cell r="AH28">
            <v>-3131.92</v>
          </cell>
          <cell r="AK28">
            <v>-44</v>
          </cell>
          <cell r="AL28">
            <v>-3131.92</v>
          </cell>
          <cell r="AO28">
            <v>-22</v>
          </cell>
          <cell r="AP28">
            <v>-1565.96</v>
          </cell>
        </row>
        <row r="29">
          <cell r="D29" t="str">
            <v>т</v>
          </cell>
          <cell r="E29" t="str">
            <v>4,2</v>
          </cell>
          <cell r="F29" t="str">
            <v>101-1776</v>
          </cell>
          <cell r="G29" t="str">
            <v>Клей для облицовочных работ водостойкий "Плюс" (сухая смесь)</v>
          </cell>
          <cell r="I29">
            <v>-0.41249999999999998</v>
          </cell>
          <cell r="J29">
            <v>-4326.25</v>
          </cell>
          <cell r="L29">
            <v>0</v>
          </cell>
          <cell r="M29">
            <v>-0.41250000000000003</v>
          </cell>
          <cell r="N29">
            <v>-1780.35</v>
          </cell>
          <cell r="AG29">
            <v>-0.16500000000000001</v>
          </cell>
          <cell r="AH29">
            <v>-712.14</v>
          </cell>
          <cell r="AK29">
            <v>-0.16500000000000001</v>
          </cell>
          <cell r="AL29">
            <v>-712.14</v>
          </cell>
          <cell r="AO29">
            <v>-8.2500000000000004E-2</v>
          </cell>
          <cell r="AP29">
            <v>-356.07</v>
          </cell>
        </row>
        <row r="30">
          <cell r="D30" t="str">
            <v>т</v>
          </cell>
          <cell r="E30" t="str">
            <v>4,3</v>
          </cell>
          <cell r="F30" t="str">
            <v>402-0071</v>
          </cell>
          <cell r="G30" t="str">
            <v>Смесь сухая для заделки швов (фуга) АТЛАС разных цветов для заделки швов водостойкая</v>
          </cell>
          <cell r="I30">
            <v>-5.5000000000000007E-2</v>
          </cell>
          <cell r="J30">
            <v>-1242.72</v>
          </cell>
          <cell r="L30">
            <v>0</v>
          </cell>
          <cell r="M30">
            <v>-5.4999999999999993E-2</v>
          </cell>
          <cell r="N30">
            <v>-511.4</v>
          </cell>
          <cell r="AG30">
            <v>-2.1999999999999999E-2</v>
          </cell>
          <cell r="AH30">
            <v>-204.56</v>
          </cell>
          <cell r="AK30">
            <v>-2.1999999999999999E-2</v>
          </cell>
          <cell r="AL30">
            <v>-204.56</v>
          </cell>
          <cell r="AO30">
            <v>-1.0999999999999999E-2</v>
          </cell>
          <cell r="AP30">
            <v>-102.28</v>
          </cell>
        </row>
        <row r="31">
          <cell r="D31" t="str">
            <v>кг</v>
          </cell>
          <cell r="E31" t="str">
            <v>5,0</v>
          </cell>
          <cell r="F31" t="str">
            <v>Цена поставщика</v>
          </cell>
          <cell r="G31" t="str">
            <v>Затирка для плитки 0,5 кг/м2</v>
          </cell>
          <cell r="I31">
            <v>55</v>
          </cell>
          <cell r="J31">
            <v>4895</v>
          </cell>
          <cell r="L31">
            <v>0</v>
          </cell>
          <cell r="M31">
            <v>55</v>
          </cell>
          <cell r="N31">
            <v>4895</v>
          </cell>
          <cell r="AG31">
            <v>22</v>
          </cell>
          <cell r="AH31">
            <v>1958</v>
          </cell>
          <cell r="AK31">
            <v>22</v>
          </cell>
          <cell r="AL31">
            <v>1958</v>
          </cell>
          <cell r="AO31">
            <v>11</v>
          </cell>
          <cell r="AP31">
            <v>979</v>
          </cell>
        </row>
        <row r="32">
          <cell r="D32" t="str">
            <v>м2</v>
          </cell>
          <cell r="E32" t="str">
            <v>6,0</v>
          </cell>
          <cell r="F32" t="str">
            <v>Цена поставщика</v>
          </cell>
          <cell r="G32" t="str">
            <v>Плитки керамические глазурованные для внутренней облицовки стен</v>
          </cell>
          <cell r="I32">
            <v>110</v>
          </cell>
          <cell r="J32">
            <v>32627.1</v>
          </cell>
          <cell r="L32">
            <v>0</v>
          </cell>
          <cell r="M32">
            <v>110</v>
          </cell>
          <cell r="N32">
            <v>32627.1</v>
          </cell>
          <cell r="AG32">
            <v>44</v>
          </cell>
          <cell r="AH32">
            <v>13050.84</v>
          </cell>
          <cell r="AK32">
            <v>44</v>
          </cell>
          <cell r="AL32">
            <v>13050.84</v>
          </cell>
          <cell r="AO32">
            <v>22</v>
          </cell>
          <cell r="AP32">
            <v>6525.42</v>
          </cell>
        </row>
        <row r="33">
          <cell r="D33" t="str">
            <v>кг</v>
          </cell>
          <cell r="E33" t="str">
            <v>7,0</v>
          </cell>
          <cell r="F33" t="str">
            <v>Цена поставщика</v>
          </cell>
          <cell r="G33" t="str">
            <v>Клей плиточный</v>
          </cell>
          <cell r="I33">
            <v>412.5</v>
          </cell>
          <cell r="J33">
            <v>3914.63</v>
          </cell>
          <cell r="L33">
            <v>0</v>
          </cell>
          <cell r="M33">
            <v>412.5</v>
          </cell>
          <cell r="N33">
            <v>3914.6299999999997</v>
          </cell>
          <cell r="AG33">
            <v>165</v>
          </cell>
          <cell r="AH33">
            <v>1565.85</v>
          </cell>
          <cell r="AK33">
            <v>165</v>
          </cell>
          <cell r="AL33">
            <v>1565.85</v>
          </cell>
          <cell r="AO33">
            <v>82.5</v>
          </cell>
          <cell r="AP33">
            <v>782.93</v>
          </cell>
        </row>
        <row r="34">
          <cell r="D34" t="str">
            <v>100 М2 ПОВЕРХНОСТИ ОБЛИЦОВКИ</v>
          </cell>
          <cell r="E34" t="str">
            <v>8,0</v>
          </cell>
          <cell r="F34" t="str">
            <v>15-01-047-16</v>
          </cell>
          <cell r="G34" t="str">
            <v>Разборка потолков реечных алюминиевых</v>
          </cell>
          <cell r="I34">
            <v>0.3</v>
          </cell>
          <cell r="J34">
            <v>11103.130000000001</v>
          </cell>
          <cell r="L34">
            <v>0</v>
          </cell>
          <cell r="M34">
            <v>0.3</v>
          </cell>
          <cell r="N34">
            <v>569.53</v>
          </cell>
          <cell r="AG34">
            <v>0.12</v>
          </cell>
          <cell r="AH34">
            <v>227.81</v>
          </cell>
          <cell r="AK34">
            <v>0.12</v>
          </cell>
          <cell r="AL34">
            <v>227.81</v>
          </cell>
          <cell r="AO34">
            <v>0.06</v>
          </cell>
          <cell r="AP34">
            <v>113.91</v>
          </cell>
        </row>
        <row r="35">
          <cell r="D35" t="str">
            <v>м</v>
          </cell>
          <cell r="E35" t="str">
            <v>8,1</v>
          </cell>
          <cell r="F35" t="str">
            <v>206-1338</v>
          </cell>
          <cell r="G35" t="str">
            <v>Уголок декоративный (пристенный)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AG35">
            <v>0</v>
          </cell>
          <cell r="AH35">
            <v>0</v>
          </cell>
          <cell r="AK35">
            <v>0</v>
          </cell>
          <cell r="AL35">
            <v>0</v>
          </cell>
          <cell r="AO35">
            <v>0</v>
          </cell>
          <cell r="AP35">
            <v>0</v>
          </cell>
        </row>
        <row r="36">
          <cell r="D36" t="str">
            <v>100 М2 ПОВЕРХНОСТИ ОБЛИЦОВКИ</v>
          </cell>
          <cell r="E36" t="str">
            <v>9,0</v>
          </cell>
          <cell r="F36" t="str">
            <v>15-01-047-16</v>
          </cell>
          <cell r="G36" t="str">
            <v>Устройство потолков реечных алюминиевых</v>
          </cell>
          <cell r="I36">
            <v>0.3</v>
          </cell>
          <cell r="J36">
            <v>36581.29</v>
          </cell>
          <cell r="L36">
            <v>0</v>
          </cell>
          <cell r="M36">
            <v>0.3</v>
          </cell>
          <cell r="N36">
            <v>9298.2199999999993</v>
          </cell>
          <cell r="AG36">
            <v>0.12</v>
          </cell>
          <cell r="AH36">
            <v>3719.29</v>
          </cell>
          <cell r="AK36">
            <v>0.12</v>
          </cell>
          <cell r="AL36">
            <v>3719.29</v>
          </cell>
          <cell r="AO36">
            <v>0.06</v>
          </cell>
          <cell r="AP36">
            <v>1859.6399999999999</v>
          </cell>
        </row>
        <row r="37">
          <cell r="D37" t="str">
            <v>м</v>
          </cell>
          <cell r="E37" t="str">
            <v>9,1</v>
          </cell>
          <cell r="F37" t="str">
            <v>206-1338</v>
          </cell>
          <cell r="G37" t="str">
            <v>Уголок декоративный (пристенный)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AG37">
            <v>0</v>
          </cell>
          <cell r="AH37">
            <v>0</v>
          </cell>
          <cell r="AK37">
            <v>0</v>
          </cell>
          <cell r="AL37">
            <v>0</v>
          </cell>
          <cell r="AO37">
            <v>0</v>
          </cell>
          <cell r="AP37">
            <v>0</v>
          </cell>
        </row>
        <row r="38">
          <cell r="D38" t="str">
            <v>м</v>
          </cell>
          <cell r="E38" t="str">
            <v>9,2</v>
          </cell>
          <cell r="F38" t="str">
            <v>206-1336</v>
          </cell>
          <cell r="G38" t="str">
            <v>Рейка алюминиевая потолочная 100 мм</v>
          </cell>
          <cell r="I38">
            <v>-315</v>
          </cell>
          <cell r="J38">
            <v>-18914.27</v>
          </cell>
          <cell r="L38">
            <v>0</v>
          </cell>
          <cell r="M38">
            <v>-315</v>
          </cell>
          <cell r="N38">
            <v>-7783.65</v>
          </cell>
          <cell r="AG38">
            <v>-126</v>
          </cell>
          <cell r="AH38">
            <v>-3113.46</v>
          </cell>
          <cell r="AK38">
            <v>-126</v>
          </cell>
          <cell r="AL38">
            <v>-3113.46</v>
          </cell>
          <cell r="AO38">
            <v>-63</v>
          </cell>
          <cell r="AP38">
            <v>-1556.73</v>
          </cell>
        </row>
        <row r="39">
          <cell r="D39" t="str">
            <v>м</v>
          </cell>
          <cell r="E39" t="str">
            <v>9,3</v>
          </cell>
          <cell r="F39" t="str">
            <v>206-1337</v>
          </cell>
          <cell r="G39" t="str">
            <v>Гребенка несущая</v>
          </cell>
          <cell r="I39">
            <v>-30</v>
          </cell>
          <cell r="J39">
            <v>-1492.26</v>
          </cell>
          <cell r="L39">
            <v>0</v>
          </cell>
          <cell r="M39">
            <v>-30</v>
          </cell>
          <cell r="N39">
            <v>-614.09999999999991</v>
          </cell>
          <cell r="AG39">
            <v>-12</v>
          </cell>
          <cell r="AH39">
            <v>-245.64</v>
          </cell>
          <cell r="AK39">
            <v>-12</v>
          </cell>
          <cell r="AL39">
            <v>-245.64</v>
          </cell>
          <cell r="AO39">
            <v>-6</v>
          </cell>
          <cell r="AP39">
            <v>-122.82</v>
          </cell>
        </row>
        <row r="40">
          <cell r="D40" t="str">
            <v>шт.</v>
          </cell>
          <cell r="E40" t="str">
            <v>9,4</v>
          </cell>
          <cell r="F40" t="str">
            <v>206-1339</v>
          </cell>
          <cell r="G40" t="str">
            <v>Подвес в комплекте</v>
          </cell>
          <cell r="I40">
            <v>-21</v>
          </cell>
          <cell r="J40">
            <v>-186.77</v>
          </cell>
          <cell r="L40">
            <v>0</v>
          </cell>
          <cell r="M40">
            <v>-21</v>
          </cell>
          <cell r="N40">
            <v>-76.849999999999994</v>
          </cell>
          <cell r="AG40">
            <v>-8.4</v>
          </cell>
          <cell r="AH40">
            <v>-30.74</v>
          </cell>
          <cell r="AK40">
            <v>-8.4</v>
          </cell>
          <cell r="AL40">
            <v>-30.74</v>
          </cell>
          <cell r="AO40">
            <v>-4.2</v>
          </cell>
          <cell r="AP40">
            <v>-15.37</v>
          </cell>
        </row>
        <row r="41">
          <cell r="D41" t="str">
            <v>1 т груза</v>
          </cell>
          <cell r="E41" t="str">
            <v>10,0</v>
          </cell>
          <cell r="F41" t="str">
            <v>т01-01-001-41</v>
          </cell>
          <cell r="G41" t="str">
            <v>Погрузка при автомобильных перевозках мусора строительного с погрузкой вручную</v>
          </cell>
          <cell r="I41">
            <v>1.8</v>
          </cell>
          <cell r="J41">
            <v>897.42</v>
          </cell>
          <cell r="L41">
            <v>0</v>
          </cell>
          <cell r="M41">
            <v>1.7999999999999998</v>
          </cell>
          <cell r="N41">
            <v>77.37</v>
          </cell>
          <cell r="AG41">
            <v>0.72</v>
          </cell>
          <cell r="AH41">
            <v>30.95</v>
          </cell>
          <cell r="AK41">
            <v>0.72</v>
          </cell>
          <cell r="AL41">
            <v>30.95</v>
          </cell>
          <cell r="AO41">
            <v>0.36</v>
          </cell>
          <cell r="AP41">
            <v>15.47</v>
          </cell>
        </row>
        <row r="42">
          <cell r="D42" t="str">
            <v>1 т груза</v>
          </cell>
          <cell r="E42" t="str">
            <v>11,0</v>
          </cell>
          <cell r="F42" t="str">
            <v>т03-21-001-30</v>
          </cell>
          <cell r="G42" t="str">
            <v>Перевозка грузов I класса автомобилями-самосвалами грузоподъемностью 10 т работающих вне карьера на расстояние до 30 км</v>
          </cell>
          <cell r="I42">
            <v>1.8</v>
          </cell>
          <cell r="J42">
            <v>194.1</v>
          </cell>
          <cell r="L42">
            <v>0</v>
          </cell>
          <cell r="M42">
            <v>1.7999999999999998</v>
          </cell>
          <cell r="N42">
            <v>34.72</v>
          </cell>
          <cell r="AG42">
            <v>0.72</v>
          </cell>
          <cell r="AH42">
            <v>13.89</v>
          </cell>
          <cell r="AK42">
            <v>0.72</v>
          </cell>
          <cell r="AL42">
            <v>13.89</v>
          </cell>
          <cell r="AO42">
            <v>0.36</v>
          </cell>
          <cell r="AP42">
            <v>6.94</v>
          </cell>
        </row>
        <row r="43">
          <cell r="D43" t="str">
            <v>т</v>
          </cell>
          <cell r="E43" t="str">
            <v>12,0</v>
          </cell>
          <cell r="F43" t="str">
            <v>договор</v>
          </cell>
          <cell r="G43" t="str">
            <v>Утилизация стротельного мусора</v>
          </cell>
          <cell r="I43">
            <v>1.8</v>
          </cell>
          <cell r="J43">
            <v>1209.5999999999999</v>
          </cell>
          <cell r="L43">
            <v>0</v>
          </cell>
          <cell r="M43">
            <v>1.7999999999999998</v>
          </cell>
          <cell r="N43">
            <v>1209.5999999999999</v>
          </cell>
          <cell r="AG43">
            <v>0.72</v>
          </cell>
          <cell r="AH43">
            <v>483.84</v>
          </cell>
          <cell r="AK43">
            <v>0.72</v>
          </cell>
          <cell r="AL43">
            <v>483.84</v>
          </cell>
          <cell r="AO43">
            <v>0.36</v>
          </cell>
          <cell r="AP43">
            <v>241.92</v>
          </cell>
        </row>
        <row r="45">
          <cell r="J45">
            <v>197801.8</v>
          </cell>
          <cell r="N45">
            <v>51911.61</v>
          </cell>
          <cell r="AH45">
            <v>20764.64</v>
          </cell>
          <cell r="AL45">
            <v>20764.64</v>
          </cell>
          <cell r="AP45">
            <v>10382.33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0"/>
  <sheetViews>
    <sheetView tabSelected="1" topLeftCell="A52" zoomScaleNormal="100" workbookViewId="0">
      <selection sqref="A1:D1"/>
    </sheetView>
  </sheetViews>
  <sheetFormatPr defaultRowHeight="12.75"/>
  <cols>
    <col min="1" max="2" width="5.7109375" customWidth="1"/>
    <col min="3" max="3" width="30.7109375" customWidth="1"/>
    <col min="4" max="8" width="12.7109375" customWidth="1"/>
    <col min="9" max="10" width="11.7109375" customWidth="1"/>
    <col min="11" max="11" width="14.7109375" customWidth="1"/>
    <col min="12" max="13" width="11.7109375" customWidth="1"/>
    <col min="14" max="14" width="14.7109375" customWidth="1"/>
    <col min="15" max="16" width="11.7109375" customWidth="1"/>
    <col min="17" max="17" width="14.7109375" customWidth="1"/>
    <col min="18" max="21" width="11.7109375" customWidth="1"/>
  </cols>
  <sheetData>
    <row r="1" spans="1:11">
      <c r="A1" s="1"/>
      <c r="B1" s="1"/>
      <c r="C1" s="1"/>
      <c r="D1" s="1"/>
    </row>
    <row r="2" spans="1:11">
      <c r="H2" s="2" t="s">
        <v>0</v>
      </c>
      <c r="I2" s="2"/>
      <c r="J2" s="2"/>
      <c r="K2" s="2"/>
    </row>
    <row r="3" spans="1:11">
      <c r="H3" s="2" t="s">
        <v>1</v>
      </c>
      <c r="I3" s="2"/>
      <c r="J3" s="2"/>
      <c r="K3" s="2"/>
    </row>
    <row r="4" spans="1:11">
      <c r="H4" s="2" t="s">
        <v>2</v>
      </c>
      <c r="I4" s="2"/>
      <c r="J4" s="2"/>
      <c r="K4" s="2"/>
    </row>
    <row r="6" spans="1:11" ht="14.25">
      <c r="A6" s="3"/>
      <c r="B6" s="3"/>
      <c r="C6" s="3"/>
      <c r="D6" s="3"/>
      <c r="E6" s="3"/>
      <c r="F6" s="3"/>
      <c r="G6" s="3"/>
      <c r="H6" s="3"/>
      <c r="I6" s="3"/>
      <c r="J6" s="4" t="s">
        <v>3</v>
      </c>
      <c r="K6" s="5"/>
    </row>
    <row r="7" spans="1:11" ht="14.25">
      <c r="A7" s="3"/>
      <c r="B7" s="3"/>
      <c r="C7" s="3"/>
      <c r="D7" s="3"/>
      <c r="E7" s="3"/>
      <c r="F7" s="3"/>
      <c r="G7" s="3"/>
      <c r="H7" s="6" t="s">
        <v>4</v>
      </c>
      <c r="I7" s="6"/>
      <c r="J7" s="7" t="s">
        <v>5</v>
      </c>
      <c r="K7" s="5"/>
    </row>
    <row r="8" spans="1:11" ht="14.25">
      <c r="A8" s="8" t="s">
        <v>6</v>
      </c>
      <c r="B8" s="8"/>
      <c r="C8" s="9"/>
      <c r="D8" s="9"/>
      <c r="E8" s="9"/>
      <c r="F8" s="9"/>
      <c r="G8" s="9"/>
      <c r="H8" s="3"/>
      <c r="I8" s="10" t="s">
        <v>7</v>
      </c>
      <c r="J8" s="4"/>
      <c r="K8" s="5"/>
    </row>
    <row r="9" spans="1:11">
      <c r="C9" s="11" t="s">
        <v>8</v>
      </c>
      <c r="D9" s="11"/>
      <c r="E9" s="11"/>
      <c r="F9" s="11"/>
      <c r="G9" s="11"/>
      <c r="J9" s="12"/>
      <c r="K9" s="13"/>
    </row>
    <row r="10" spans="1:11" ht="14.25">
      <c r="A10" s="8" t="s">
        <v>9</v>
      </c>
      <c r="B10" s="8"/>
      <c r="C10" s="9" t="str">
        <f>IF([1]Source!AY12&lt;&gt; "", [1]Source!AY12, IF([1]Source!AN12 &lt;&gt; "", [1]Source!AN12, ""))</f>
        <v/>
      </c>
      <c r="D10" s="9"/>
      <c r="E10" s="9"/>
      <c r="F10" s="9"/>
      <c r="G10" s="9"/>
      <c r="H10" s="3"/>
      <c r="I10" s="10" t="s">
        <v>7</v>
      </c>
      <c r="J10" s="14"/>
      <c r="K10" s="15"/>
    </row>
    <row r="11" spans="1:11">
      <c r="C11" s="11" t="s">
        <v>8</v>
      </c>
      <c r="D11" s="11"/>
      <c r="E11" s="11"/>
      <c r="F11" s="11"/>
      <c r="G11" s="11"/>
      <c r="J11" s="12"/>
      <c r="K11" s="13"/>
    </row>
    <row r="12" spans="1:11" ht="14.25">
      <c r="A12" s="8" t="s">
        <v>10</v>
      </c>
      <c r="B12" s="8"/>
      <c r="C12" s="9"/>
      <c r="D12" s="9"/>
      <c r="E12" s="9"/>
      <c r="F12" s="9"/>
      <c r="G12" s="9"/>
      <c r="H12" s="3"/>
      <c r="I12" s="3"/>
      <c r="J12" s="14"/>
      <c r="K12" s="15"/>
    </row>
    <row r="13" spans="1:11">
      <c r="C13" s="11" t="s">
        <v>11</v>
      </c>
      <c r="D13" s="11"/>
      <c r="E13" s="11"/>
      <c r="F13" s="11"/>
      <c r="G13" s="11"/>
      <c r="J13" s="12"/>
      <c r="K13" s="13"/>
    </row>
    <row r="14" spans="1:11" ht="14.25">
      <c r="A14" s="8" t="s">
        <v>12</v>
      </c>
      <c r="B14" s="8"/>
      <c r="C14" s="9"/>
      <c r="D14" s="9"/>
      <c r="E14" s="9"/>
      <c r="F14" s="9"/>
      <c r="G14" s="9"/>
      <c r="H14" s="3"/>
      <c r="I14" s="3"/>
      <c r="J14" s="14"/>
      <c r="K14" s="15"/>
    </row>
    <row r="15" spans="1:11" ht="14.25">
      <c r="C15" s="11" t="s">
        <v>13</v>
      </c>
      <c r="D15" s="11"/>
      <c r="E15" s="16"/>
      <c r="F15" s="16"/>
      <c r="G15" s="6" t="s">
        <v>14</v>
      </c>
      <c r="H15" s="6"/>
      <c r="I15" s="6"/>
      <c r="J15" s="12"/>
      <c r="K15" s="13"/>
    </row>
    <row r="16" spans="1:11" ht="14.25">
      <c r="A16" s="3"/>
      <c r="B16" s="3"/>
      <c r="C16" s="3"/>
      <c r="D16" s="3"/>
      <c r="E16" s="3"/>
      <c r="F16" s="6" t="s">
        <v>15</v>
      </c>
      <c r="G16" s="6"/>
      <c r="H16" s="6"/>
      <c r="I16" s="17" t="s">
        <v>16</v>
      </c>
      <c r="J16" s="4"/>
      <c r="K16" s="5"/>
    </row>
    <row r="17" spans="1:11" ht="14.25">
      <c r="A17" s="3"/>
      <c r="B17" s="3"/>
      <c r="C17" s="3"/>
      <c r="D17" s="3"/>
      <c r="E17" s="3"/>
      <c r="F17" s="3"/>
      <c r="G17" s="3"/>
      <c r="H17" s="3"/>
      <c r="I17" s="18" t="s">
        <v>17</v>
      </c>
      <c r="J17" s="4"/>
      <c r="K17" s="5"/>
    </row>
    <row r="18" spans="1:11" ht="14.25">
      <c r="A18" s="3"/>
      <c r="B18" s="3"/>
      <c r="C18" s="3"/>
      <c r="D18" s="3"/>
      <c r="E18" s="3"/>
      <c r="F18" s="3"/>
      <c r="G18" s="3"/>
      <c r="H18" s="6" t="s">
        <v>18</v>
      </c>
      <c r="I18" s="6"/>
      <c r="J18" s="19"/>
      <c r="K18" s="20"/>
    </row>
    <row r="20" spans="1:11" ht="18">
      <c r="A20" s="21" t="s">
        <v>19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spans="1:11" ht="18">
      <c r="A21" s="21" t="s">
        <v>20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3" spans="1:11" ht="18">
      <c r="A23" s="22"/>
      <c r="B23" s="22"/>
      <c r="C23" s="23" t="s">
        <v>21</v>
      </c>
      <c r="D23" s="24">
        <v>2014</v>
      </c>
      <c r="E23" s="24"/>
      <c r="F23" s="24"/>
      <c r="G23" s="24"/>
      <c r="H23" s="24"/>
      <c r="I23" s="25" t="s">
        <v>22</v>
      </c>
      <c r="J23" s="22"/>
      <c r="K23" s="22"/>
    </row>
    <row r="27" spans="1:11" ht="14.25">
      <c r="A27" s="26" t="s">
        <v>23</v>
      </c>
      <c r="B27" s="26"/>
      <c r="C27" s="26"/>
      <c r="D27" s="26"/>
      <c r="E27" s="26"/>
      <c r="F27" s="26"/>
      <c r="G27" s="26"/>
      <c r="H27" s="27">
        <f>[1]Source!J45</f>
        <v>197801.8</v>
      </c>
      <c r="I27" s="28"/>
      <c r="J27" s="3" t="s">
        <v>24</v>
      </c>
      <c r="K27" s="3"/>
    </row>
    <row r="29" spans="1:11" ht="14.25">
      <c r="A29" s="3"/>
      <c r="B29" s="3"/>
      <c r="C29" s="29" t="s">
        <v>25</v>
      </c>
      <c r="D29" s="30"/>
      <c r="E29" s="31"/>
      <c r="F29" s="31"/>
      <c r="G29" s="32"/>
      <c r="H29" s="32"/>
      <c r="I29" s="32"/>
      <c r="J29" s="3"/>
      <c r="K29" s="3"/>
    </row>
    <row r="30" spans="1:11">
      <c r="A30" s="33"/>
      <c r="B30" s="33"/>
      <c r="C30" s="33"/>
      <c r="D30" s="34" t="s">
        <v>26</v>
      </c>
      <c r="E30" s="34"/>
      <c r="F30" s="34"/>
      <c r="G30" s="34"/>
      <c r="H30" s="34"/>
      <c r="I30" s="34"/>
      <c r="J30" s="33"/>
      <c r="K30" s="33"/>
    </row>
    <row r="31" spans="1:11" ht="14.25">
      <c r="A31" s="3"/>
      <c r="B31" s="3"/>
      <c r="C31" s="29" t="s">
        <v>27</v>
      </c>
      <c r="D31" s="30" t="str">
        <f>IF([1]Source!AE12&lt;&gt;"",[1]Source!AE12," ")</f>
        <v xml:space="preserve"> </v>
      </c>
      <c r="E31" s="31"/>
      <c r="F31" s="31"/>
      <c r="G31" s="32" t="str">
        <f>IF([1]Source!AD12&lt;&gt;"",[1]Source!AD12," ")</f>
        <v xml:space="preserve"> </v>
      </c>
      <c r="H31" s="32"/>
      <c r="I31" s="32"/>
      <c r="J31" s="3"/>
      <c r="K31" s="3"/>
    </row>
    <row r="32" spans="1:11">
      <c r="A32" s="33"/>
      <c r="B32" s="33"/>
      <c r="C32" s="33"/>
      <c r="D32" s="34" t="s">
        <v>26</v>
      </c>
      <c r="E32" s="34"/>
      <c r="F32" s="34"/>
      <c r="G32" s="34"/>
      <c r="H32" s="34"/>
      <c r="I32" s="34"/>
      <c r="J32" s="33"/>
      <c r="K32" s="33"/>
    </row>
    <row r="34" spans="1:21" ht="14.25">
      <c r="A34" s="35" t="s">
        <v>28</v>
      </c>
      <c r="B34" s="36"/>
      <c r="C34" s="35" t="s">
        <v>29</v>
      </c>
      <c r="D34" s="35" t="s">
        <v>30</v>
      </c>
      <c r="E34" s="35" t="s">
        <v>31</v>
      </c>
      <c r="F34" s="35" t="s">
        <v>32</v>
      </c>
      <c r="G34" s="35" t="s">
        <v>33</v>
      </c>
      <c r="H34" s="35" t="s">
        <v>34</v>
      </c>
      <c r="I34" s="37" t="s">
        <v>35</v>
      </c>
      <c r="J34" s="38"/>
      <c r="K34" s="38"/>
      <c r="L34" s="38"/>
      <c r="M34" s="38"/>
      <c r="N34" s="38"/>
      <c r="O34" s="38"/>
      <c r="P34" s="38"/>
      <c r="Q34" s="38"/>
      <c r="R34" s="35" t="str">
        <f>CONCATENATE("Выполнено за ", [1]Source!E15, " год")</f>
        <v>Выполнено за 2014 год</v>
      </c>
      <c r="S34" s="39"/>
    </row>
    <row r="35" spans="1:21" ht="14.25">
      <c r="A35" s="35" t="s">
        <v>36</v>
      </c>
      <c r="B35" s="35" t="s">
        <v>37</v>
      </c>
      <c r="C35" s="40"/>
      <c r="D35" s="40"/>
      <c r="E35" s="40"/>
      <c r="F35" s="40"/>
      <c r="G35" s="40"/>
      <c r="H35" s="40"/>
      <c r="I35" s="40" t="s">
        <v>38</v>
      </c>
      <c r="J35" s="41"/>
      <c r="K35" s="41"/>
      <c r="L35" s="40" t="s">
        <v>39</v>
      </c>
      <c r="M35" s="41"/>
      <c r="N35" s="41"/>
      <c r="O35" s="40" t="s">
        <v>40</v>
      </c>
      <c r="P35" s="41"/>
      <c r="Q35" s="41"/>
      <c r="R35" s="40"/>
      <c r="S35" s="42"/>
    </row>
    <row r="36" spans="1:21" ht="99.75">
      <c r="A36" s="40"/>
      <c r="B36" s="40"/>
      <c r="C36" s="40"/>
      <c r="D36" s="40"/>
      <c r="E36" s="40"/>
      <c r="F36" s="40"/>
      <c r="G36" s="40"/>
      <c r="H36" s="40"/>
      <c r="I36" s="43" t="s">
        <v>41</v>
      </c>
      <c r="J36" s="43" t="s">
        <v>42</v>
      </c>
      <c r="K36" s="43" t="s">
        <v>43</v>
      </c>
      <c r="L36" s="43" t="s">
        <v>41</v>
      </c>
      <c r="M36" s="43" t="s">
        <v>42</v>
      </c>
      <c r="N36" s="43" t="s">
        <v>43</v>
      </c>
      <c r="O36" s="43" t="s">
        <v>41</v>
      </c>
      <c r="P36" s="43" t="s">
        <v>42</v>
      </c>
      <c r="Q36" s="43" t="s">
        <v>43</v>
      </c>
      <c r="R36" s="43" t="s">
        <v>41</v>
      </c>
      <c r="S36" s="44" t="s">
        <v>44</v>
      </c>
    </row>
    <row r="37" spans="1:21" ht="14.25">
      <c r="A37" s="17">
        <v>1</v>
      </c>
      <c r="B37" s="17">
        <v>2</v>
      </c>
      <c r="C37" s="17">
        <v>3</v>
      </c>
      <c r="D37" s="17">
        <v>4</v>
      </c>
      <c r="E37" s="17">
        <v>5</v>
      </c>
      <c r="F37" s="17">
        <v>6</v>
      </c>
      <c r="G37" s="17">
        <v>7</v>
      </c>
      <c r="H37" s="45">
        <v>8</v>
      </c>
      <c r="I37" s="46">
        <v>9</v>
      </c>
      <c r="J37" s="47">
        <v>10</v>
      </c>
      <c r="K37" s="48">
        <v>11</v>
      </c>
      <c r="L37" s="48">
        <v>12</v>
      </c>
      <c r="M37" s="48">
        <v>13</v>
      </c>
      <c r="N37" s="48">
        <v>14</v>
      </c>
      <c r="O37" s="48">
        <v>15</v>
      </c>
      <c r="P37" s="48">
        <v>16</v>
      </c>
      <c r="Q37" s="48">
        <v>17</v>
      </c>
      <c r="R37" s="48">
        <v>18</v>
      </c>
      <c r="S37" s="49">
        <v>19</v>
      </c>
    </row>
    <row r="38" spans="1:21" ht="15">
      <c r="A38" s="50" t="s">
        <v>45</v>
      </c>
      <c r="B38" s="51"/>
      <c r="C38" s="51"/>
      <c r="D38" s="52" t="str">
        <f>IF([1]Source!C12="1", [1]Source!F19, [1]Source!G19)</f>
        <v>Новая локальная смета</v>
      </c>
      <c r="E38" s="52"/>
      <c r="F38" s="52"/>
      <c r="G38" s="52"/>
      <c r="H38" s="52"/>
      <c r="I38" s="52"/>
      <c r="J38" s="53"/>
    </row>
    <row r="39" spans="1:21" ht="57">
      <c r="A39" s="54">
        <v>1</v>
      </c>
      <c r="B39" s="54" t="str">
        <f>[1]Source!E23</f>
        <v>1,0</v>
      </c>
      <c r="C39" s="55" t="str">
        <f>[1]Source!G23</f>
        <v>Разборка облицовки стен: из керамических глазурованных плиток</v>
      </c>
      <c r="D39" s="55" t="str">
        <f>[1]Source!F23</f>
        <v>63-7-5</v>
      </c>
      <c r="E39" s="54" t="str">
        <f>[1]Source!D23</f>
        <v>100 м2 поверхности облицовки</v>
      </c>
      <c r="F39" s="56">
        <f>ROUND([1]Source!J23/[1]Source!I23,2)</f>
        <v>29996.45</v>
      </c>
      <c r="G39" s="57">
        <f>[1]Source!I23</f>
        <v>1.1000000000000001</v>
      </c>
      <c r="H39" s="56">
        <f>[1]Source!J23</f>
        <v>32996.089999999997</v>
      </c>
      <c r="I39" s="57">
        <f>[1]Source!$AG$23</f>
        <v>0.44</v>
      </c>
      <c r="J39" s="56">
        <f>[1]Source!$AH$23</f>
        <v>664.18</v>
      </c>
      <c r="K39" s="56">
        <f>$J$39+[1]Source!$L$23</f>
        <v>664.18</v>
      </c>
      <c r="L39" s="57">
        <f>[1]Source!$AK$23</f>
        <v>0.44</v>
      </c>
      <c r="M39" s="56">
        <f>[1]Source!$AL$23</f>
        <v>664.18</v>
      </c>
      <c r="N39" s="56">
        <f>$K$39+$M$39</f>
        <v>1328.36</v>
      </c>
      <c r="O39" s="57">
        <f>[1]Source!$AO$23</f>
        <v>0.22</v>
      </c>
      <c r="P39" s="56">
        <f>[1]Source!$AP$23</f>
        <v>332.1</v>
      </c>
      <c r="Q39" s="56">
        <f>$N$39+$P$39</f>
        <v>1660.46</v>
      </c>
      <c r="R39" s="57">
        <f>[1]Source!M23</f>
        <v>1.1000000000000001</v>
      </c>
      <c r="S39" s="58">
        <f>[1]Source!N23</f>
        <v>1660.46</v>
      </c>
      <c r="T39" s="59"/>
      <c r="U39" s="59"/>
    </row>
    <row r="40" spans="1:21" ht="57">
      <c r="A40" s="54">
        <v>2</v>
      </c>
      <c r="B40" s="54" t="str">
        <f>[1]Source!E24</f>
        <v>2,0</v>
      </c>
      <c r="C40" s="55" t="str">
        <f>[1]Source!G24</f>
        <v>Покрытие поверхностей грунтовкой глубокого проникновения за 2 раза стен</v>
      </c>
      <c r="D40" s="55" t="str">
        <f>[1]Source!F24</f>
        <v>15-04-006-4</v>
      </c>
      <c r="E40" s="54" t="str">
        <f>[1]Source!D24</f>
        <v>100 м2 покрытия</v>
      </c>
      <c r="F40" s="56">
        <f>ROUND([1]Source!J24/[1]Source!I24,2)</f>
        <v>8066.36</v>
      </c>
      <c r="G40" s="57">
        <f>[1]Source!I24</f>
        <v>1.1000000000000001</v>
      </c>
      <c r="H40" s="56">
        <f>[1]Source!J24</f>
        <v>8873</v>
      </c>
      <c r="I40" s="57">
        <f>[1]Source!$AG$24</f>
        <v>0.44</v>
      </c>
      <c r="J40" s="56">
        <f>[1]Source!$AH$24</f>
        <v>173.76</v>
      </c>
      <c r="K40" s="56">
        <f>$J$40+[1]Source!$L$24</f>
        <v>173.76</v>
      </c>
      <c r="L40" s="57">
        <f>[1]Source!$AK$24</f>
        <v>0.44</v>
      </c>
      <c r="M40" s="56">
        <f>[1]Source!$AL$24</f>
        <v>173.76</v>
      </c>
      <c r="N40" s="56">
        <f>$K$40+$M$40</f>
        <v>347.52</v>
      </c>
      <c r="O40" s="57">
        <f>[1]Source!$AO$24</f>
        <v>0.22</v>
      </c>
      <c r="P40" s="56">
        <f>[1]Source!$AP$24</f>
        <v>86.88</v>
      </c>
      <c r="Q40" s="56">
        <f>$N$40+$P$40</f>
        <v>434.4</v>
      </c>
      <c r="R40" s="57">
        <f>[1]Source!M24</f>
        <v>1.1000000000000001</v>
      </c>
      <c r="S40" s="58">
        <f>[1]Source!N24</f>
        <v>434.4</v>
      </c>
      <c r="T40" s="59"/>
      <c r="U40" s="59"/>
    </row>
    <row r="41" spans="1:21" ht="14.25">
      <c r="A41" s="54">
        <v>3</v>
      </c>
      <c r="B41" s="54" t="str">
        <f>[1]Source!E25</f>
        <v>2,1</v>
      </c>
      <c r="C41" s="55" t="str">
        <f>[1]Source!G25</f>
        <v>Грунтовка</v>
      </c>
      <c r="D41" s="55" t="str">
        <f>[1]Source!F25</f>
        <v>101-9732</v>
      </c>
      <c r="E41" s="54" t="str">
        <f>[1]Source!D25</f>
        <v>т</v>
      </c>
      <c r="F41" s="56">
        <f>ROUND([1]Source!J25/[1]Source!I25,2)</f>
        <v>0</v>
      </c>
      <c r="G41" s="57">
        <f>[1]Source!I25</f>
        <v>2.1999999999999999E-2</v>
      </c>
      <c r="H41" s="56">
        <f>[1]Source!J25</f>
        <v>0</v>
      </c>
      <c r="I41" s="57">
        <f>[1]Source!$AG$25</f>
        <v>8.8000000000000005E-3</v>
      </c>
      <c r="J41" s="56">
        <f>[1]Source!$AH$25</f>
        <v>0</v>
      </c>
      <c r="K41" s="56">
        <f>$J$41+[1]Source!$L$25</f>
        <v>0</v>
      </c>
      <c r="L41" s="57">
        <f>[1]Source!$AK$25</f>
        <v>8.8000000000000005E-3</v>
      </c>
      <c r="M41" s="56">
        <f>[1]Source!$AL$25</f>
        <v>0</v>
      </c>
      <c r="N41" s="56">
        <f>$K$41+$M$41</f>
        <v>0</v>
      </c>
      <c r="O41" s="57">
        <f>[1]Source!$AO$25</f>
        <v>4.4000000000000003E-3</v>
      </c>
      <c r="P41" s="56">
        <f>[1]Source!$AP$25</f>
        <v>0</v>
      </c>
      <c r="Q41" s="56">
        <f>$N$41+$P$41</f>
        <v>0</v>
      </c>
      <c r="R41" s="57">
        <f>[1]Source!M25</f>
        <v>2.2000000000000002E-2</v>
      </c>
      <c r="S41" s="58">
        <f>[1]Source!N25</f>
        <v>0</v>
      </c>
      <c r="T41" s="59"/>
      <c r="U41" s="59"/>
    </row>
    <row r="42" spans="1:21" ht="42.75">
      <c r="A42" s="54">
        <v>4</v>
      </c>
      <c r="B42" s="54" t="str">
        <f>[1]Source!E26</f>
        <v>3,0</v>
      </c>
      <c r="C42" s="55" t="str">
        <f>[1]Source!G26</f>
        <v>Грунтовка Бетоноконтакт  (Расход 0,2 л х 50 м2 х 2 раза)</v>
      </c>
      <c r="D42" s="55" t="str">
        <f>[1]Source!F26</f>
        <v>Цена поставщика</v>
      </c>
      <c r="E42" s="54" t="str">
        <f>[1]Source!D26</f>
        <v>л</v>
      </c>
      <c r="F42" s="56">
        <f>ROUND([1]Source!J26/[1]Source!I26,2)</f>
        <v>35.590000000000003</v>
      </c>
      <c r="G42" s="57">
        <f>[1]Source!I26</f>
        <v>44</v>
      </c>
      <c r="H42" s="56">
        <f>[1]Source!J26</f>
        <v>1565.96</v>
      </c>
      <c r="I42" s="57">
        <f>[1]Source!$AG$26</f>
        <v>17.600000000000001</v>
      </c>
      <c r="J42" s="56">
        <f>[1]Source!$AH$26</f>
        <v>626.38</v>
      </c>
      <c r="K42" s="56">
        <f>$J$42+[1]Source!$L$26</f>
        <v>626.38</v>
      </c>
      <c r="L42" s="57">
        <f>[1]Source!$AK$26</f>
        <v>17.600000000000001</v>
      </c>
      <c r="M42" s="56">
        <f>[1]Source!$AL$26</f>
        <v>626.38</v>
      </c>
      <c r="N42" s="56">
        <f>$K$42+$M$42</f>
        <v>1252.76</v>
      </c>
      <c r="O42" s="57">
        <f>[1]Source!$AO$26</f>
        <v>8.8000000000000007</v>
      </c>
      <c r="P42" s="56">
        <f>[1]Source!$AP$26</f>
        <v>313.19</v>
      </c>
      <c r="Q42" s="56">
        <f>$N$42+$P$42</f>
        <v>1565.95</v>
      </c>
      <c r="R42" s="57">
        <f>[1]Source!M26</f>
        <v>44</v>
      </c>
      <c r="S42" s="58">
        <f>[1]Source!N26</f>
        <v>1565.95</v>
      </c>
      <c r="T42" s="59"/>
      <c r="U42" s="59"/>
    </row>
    <row r="43" spans="1:21" ht="99.75">
      <c r="A43" s="54">
        <v>5</v>
      </c>
      <c r="B43" s="54" t="str">
        <f>[1]Source!E27</f>
        <v>4,0</v>
      </c>
      <c r="C43" s="55" t="str">
        <f>[1]Source!G27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43" s="55" t="str">
        <f>[1]Source!F27</f>
        <v>15-01-019-5</v>
      </c>
      <c r="E43" s="54" t="str">
        <f>[1]Source!D27</f>
        <v>100 м2 поверхности облицовки</v>
      </c>
      <c r="F43" s="56">
        <f>ROUND([1]Source!J27/[1]Source!I27,2)</f>
        <v>98302.87</v>
      </c>
      <c r="G43" s="57">
        <f>[1]Source!I27</f>
        <v>1.1000000000000001</v>
      </c>
      <c r="H43" s="56">
        <f>[1]Source!J27</f>
        <v>108133.15999999999</v>
      </c>
      <c r="I43" s="57">
        <f>[1]Source!$AG$27</f>
        <v>0.44</v>
      </c>
      <c r="J43" s="56">
        <f>[1]Source!$AH$27</f>
        <v>5688.31</v>
      </c>
      <c r="K43" s="56">
        <f>$J$43+[1]Source!$L$27</f>
        <v>5688.31</v>
      </c>
      <c r="L43" s="57">
        <f>[1]Source!$AK$27</f>
        <v>0.44</v>
      </c>
      <c r="M43" s="56">
        <f>[1]Source!$AL$27</f>
        <v>5688.31</v>
      </c>
      <c r="N43" s="56">
        <f>$K$43+$M$43</f>
        <v>11376.62</v>
      </c>
      <c r="O43" s="57">
        <f>[1]Source!$AO$27</f>
        <v>0.22</v>
      </c>
      <c r="P43" s="56">
        <f>[1]Source!$AP$27</f>
        <v>2844.1600000000003</v>
      </c>
      <c r="Q43" s="56">
        <f>$N$43+$P$43</f>
        <v>14220.78</v>
      </c>
      <c r="R43" s="57">
        <f>[1]Source!M27</f>
        <v>1.1000000000000001</v>
      </c>
      <c r="S43" s="58">
        <f>[1]Source!N27</f>
        <v>14220.78</v>
      </c>
      <c r="T43" s="59"/>
      <c r="U43" s="59"/>
    </row>
    <row r="44" spans="1:21" ht="57">
      <c r="A44" s="54">
        <v>6</v>
      </c>
      <c r="B44" s="54" t="str">
        <f>[1]Source!E28</f>
        <v>4,1</v>
      </c>
      <c r="C44" s="55" t="str">
        <f>[1]Source!G28</f>
        <v>Плитки керамические глазурованные для внутренней облицовки стен гладкие без завала белые</v>
      </c>
      <c r="D44" s="55" t="str">
        <f>[1]Source!F28</f>
        <v>101-0256</v>
      </c>
      <c r="E44" s="54" t="str">
        <f>[1]Source!D28</f>
        <v>м2</v>
      </c>
      <c r="F44" s="56">
        <f>ROUND([1]Source!J28/[1]Source!I28,2)</f>
        <v>172.97</v>
      </c>
      <c r="G44" s="57">
        <f>[1]Source!I28</f>
        <v>-110</v>
      </c>
      <c r="H44" s="56">
        <f>[1]Source!J28</f>
        <v>-19026.41</v>
      </c>
      <c r="I44" s="57">
        <f>[1]Source!$AG$28</f>
        <v>-44</v>
      </c>
      <c r="J44" s="56">
        <f>[1]Source!$AH$28</f>
        <v>-3131.92</v>
      </c>
      <c r="K44" s="56">
        <f>$J$44+[1]Source!$L$28</f>
        <v>-3131.92</v>
      </c>
      <c r="L44" s="57">
        <f>[1]Source!$AK$28</f>
        <v>-44</v>
      </c>
      <c r="M44" s="56">
        <f>[1]Source!$AL$28</f>
        <v>-3131.92</v>
      </c>
      <c r="N44" s="56">
        <f>$K$44+$M$44</f>
        <v>-6263.84</v>
      </c>
      <c r="O44" s="57">
        <f>[1]Source!$AO$28</f>
        <v>-22</v>
      </c>
      <c r="P44" s="56">
        <f>[1]Source!$AP$28</f>
        <v>-1565.96</v>
      </c>
      <c r="Q44" s="56">
        <f>$N$44+$P$44</f>
        <v>-7829.8</v>
      </c>
      <c r="R44" s="57">
        <f>[1]Source!M28</f>
        <v>-110</v>
      </c>
      <c r="S44" s="58">
        <f>[1]Source!N28</f>
        <v>-7829.8</v>
      </c>
      <c r="T44" s="59"/>
      <c r="U44" s="59"/>
    </row>
    <row r="45" spans="1:21" ht="42.75">
      <c r="A45" s="54">
        <v>7</v>
      </c>
      <c r="B45" s="54" t="str">
        <f>[1]Source!E29</f>
        <v>4,2</v>
      </c>
      <c r="C45" s="55" t="str">
        <f>[1]Source!G29</f>
        <v>Клей для облицовочных работ водостойкий "Плюс" (сухая смесь)</v>
      </c>
      <c r="D45" s="55" t="str">
        <f>[1]Source!F29</f>
        <v>101-1776</v>
      </c>
      <c r="E45" s="54" t="str">
        <f>[1]Source!D29</f>
        <v>т</v>
      </c>
      <c r="F45" s="56">
        <f>ROUND([1]Source!J29/[1]Source!I29,2)</f>
        <v>10487.88</v>
      </c>
      <c r="G45" s="57">
        <f>[1]Source!I29</f>
        <v>-0.41249999999999998</v>
      </c>
      <c r="H45" s="56">
        <f>[1]Source!J29</f>
        <v>-4326.25</v>
      </c>
      <c r="I45" s="57">
        <f>[1]Source!$AG$29</f>
        <v>-0.16500000000000001</v>
      </c>
      <c r="J45" s="56">
        <f>[1]Source!$AH$29</f>
        <v>-712.14</v>
      </c>
      <c r="K45" s="56">
        <f>$J$45+[1]Source!$L$29</f>
        <v>-712.14</v>
      </c>
      <c r="L45" s="57">
        <f>[1]Source!$AK$29</f>
        <v>-0.16500000000000001</v>
      </c>
      <c r="M45" s="56">
        <f>[1]Source!$AL$29</f>
        <v>-712.14</v>
      </c>
      <c r="N45" s="56">
        <f>$K$45+$M$45</f>
        <v>-1424.28</v>
      </c>
      <c r="O45" s="57">
        <f>[1]Source!$AO$29</f>
        <v>-8.2500000000000004E-2</v>
      </c>
      <c r="P45" s="56">
        <f>[1]Source!$AP$29</f>
        <v>-356.07</v>
      </c>
      <c r="Q45" s="56">
        <f>$N$45+$P$45</f>
        <v>-1780.35</v>
      </c>
      <c r="R45" s="57">
        <f>[1]Source!M29</f>
        <v>-0.41250000000000003</v>
      </c>
      <c r="S45" s="58">
        <f>[1]Source!N29</f>
        <v>-1780.35</v>
      </c>
      <c r="T45" s="59"/>
      <c r="U45" s="59"/>
    </row>
    <row r="46" spans="1:21" ht="57">
      <c r="A46" s="54">
        <v>8</v>
      </c>
      <c r="B46" s="54" t="str">
        <f>[1]Source!E30</f>
        <v>4,3</v>
      </c>
      <c r="C46" s="55" t="str">
        <f>[1]Source!G30</f>
        <v>Смесь сухая для заделки швов (фуга) АТЛАС разных цветов для заделки швов водостойкая</v>
      </c>
      <c r="D46" s="55" t="str">
        <f>[1]Source!F30</f>
        <v>402-0071</v>
      </c>
      <c r="E46" s="54" t="str">
        <f>[1]Source!D30</f>
        <v>т</v>
      </c>
      <c r="F46" s="56">
        <f>ROUND([1]Source!J30/[1]Source!I30,2)</f>
        <v>22594.91</v>
      </c>
      <c r="G46" s="57">
        <f>[1]Source!I30</f>
        <v>-5.5000000000000007E-2</v>
      </c>
      <c r="H46" s="56">
        <f>[1]Source!J30</f>
        <v>-1242.72</v>
      </c>
      <c r="I46" s="57">
        <f>[1]Source!$AG$30</f>
        <v>-2.1999999999999999E-2</v>
      </c>
      <c r="J46" s="56">
        <f>[1]Source!$AH$30</f>
        <v>-204.56</v>
      </c>
      <c r="K46" s="56">
        <f>$J$46+[1]Source!$L$30</f>
        <v>-204.56</v>
      </c>
      <c r="L46" s="57">
        <f>[1]Source!$AK$30</f>
        <v>-2.1999999999999999E-2</v>
      </c>
      <c r="M46" s="56">
        <f>[1]Source!$AL$30</f>
        <v>-204.56</v>
      </c>
      <c r="N46" s="56">
        <f>$K$46+$M$46</f>
        <v>-409.12</v>
      </c>
      <c r="O46" s="57">
        <f>[1]Source!$AO$30</f>
        <v>-1.0999999999999999E-2</v>
      </c>
      <c r="P46" s="56">
        <f>[1]Source!$AP$30</f>
        <v>-102.28</v>
      </c>
      <c r="Q46" s="56">
        <f>$N$46+$P$46</f>
        <v>-511.4</v>
      </c>
      <c r="R46" s="57">
        <f>[1]Source!M30</f>
        <v>-5.4999999999999993E-2</v>
      </c>
      <c r="S46" s="58">
        <f>[1]Source!N30</f>
        <v>-511.4</v>
      </c>
      <c r="T46" s="59"/>
      <c r="U46" s="59"/>
    </row>
    <row r="47" spans="1:21" ht="42.75">
      <c r="A47" s="54">
        <v>9</v>
      </c>
      <c r="B47" s="54" t="str">
        <f>[1]Source!E31</f>
        <v>5,0</v>
      </c>
      <c r="C47" s="55" t="str">
        <f>[1]Source!G31</f>
        <v>Затирка для плитки 0,5 кг/м2</v>
      </c>
      <c r="D47" s="55" t="str">
        <f>[1]Source!F31</f>
        <v>Цена поставщика</v>
      </c>
      <c r="E47" s="54" t="str">
        <f>[1]Source!D31</f>
        <v>кг</v>
      </c>
      <c r="F47" s="56">
        <f>ROUND([1]Source!J31/[1]Source!I31,2)</f>
        <v>89</v>
      </c>
      <c r="G47" s="57">
        <f>[1]Source!I31</f>
        <v>55</v>
      </c>
      <c r="H47" s="56">
        <f>[1]Source!J31</f>
        <v>4895</v>
      </c>
      <c r="I47" s="57">
        <f>[1]Source!$AG$31</f>
        <v>22</v>
      </c>
      <c r="J47" s="56">
        <f>[1]Source!$AH$31</f>
        <v>1958</v>
      </c>
      <c r="K47" s="56">
        <f>$J$47+[1]Source!$L$31</f>
        <v>1958</v>
      </c>
      <c r="L47" s="57">
        <f>[1]Source!$AK$31</f>
        <v>22</v>
      </c>
      <c r="M47" s="56">
        <f>[1]Source!$AL$31</f>
        <v>1958</v>
      </c>
      <c r="N47" s="56">
        <f>$K$47+$M$47</f>
        <v>3916</v>
      </c>
      <c r="O47" s="57">
        <f>[1]Source!$AO$31</f>
        <v>11</v>
      </c>
      <c r="P47" s="56">
        <f>[1]Source!$AP$31</f>
        <v>979</v>
      </c>
      <c r="Q47" s="56">
        <f>$N$47+$P$47</f>
        <v>4895</v>
      </c>
      <c r="R47" s="57">
        <f>[1]Source!M31</f>
        <v>55</v>
      </c>
      <c r="S47" s="58">
        <f>[1]Source!N31</f>
        <v>4895</v>
      </c>
      <c r="T47" s="59"/>
      <c r="U47" s="59"/>
    </row>
    <row r="48" spans="1:21" ht="42.75">
      <c r="A48" s="54">
        <v>10</v>
      </c>
      <c r="B48" s="54" t="str">
        <f>[1]Source!E32</f>
        <v>6,0</v>
      </c>
      <c r="C48" s="55" t="str">
        <f>[1]Source!G32</f>
        <v>Плитки керамические глазурованные для внутренней облицовки стен</v>
      </c>
      <c r="D48" s="55" t="str">
        <f>[1]Source!F32</f>
        <v>Цена поставщика</v>
      </c>
      <c r="E48" s="54" t="str">
        <f>[1]Source!D32</f>
        <v>м2</v>
      </c>
      <c r="F48" s="56">
        <f>ROUND([1]Source!J32/[1]Source!I32,2)</f>
        <v>296.61</v>
      </c>
      <c r="G48" s="57">
        <f>[1]Source!I32</f>
        <v>110</v>
      </c>
      <c r="H48" s="56">
        <f>[1]Source!J32</f>
        <v>32627.1</v>
      </c>
      <c r="I48" s="57">
        <f>[1]Source!$AG$32</f>
        <v>44</v>
      </c>
      <c r="J48" s="56">
        <f>[1]Source!$AH$32</f>
        <v>13050.84</v>
      </c>
      <c r="K48" s="56">
        <f>$J$48+[1]Source!$L$32</f>
        <v>13050.84</v>
      </c>
      <c r="L48" s="57">
        <f>[1]Source!$AK$32</f>
        <v>44</v>
      </c>
      <c r="M48" s="56">
        <f>[1]Source!$AL$32</f>
        <v>13050.84</v>
      </c>
      <c r="N48" s="56">
        <f>$K$48+$M$48</f>
        <v>26101.68</v>
      </c>
      <c r="O48" s="57">
        <f>[1]Source!$AO$32</f>
        <v>22</v>
      </c>
      <c r="P48" s="56">
        <f>[1]Source!$AP$32</f>
        <v>6525.42</v>
      </c>
      <c r="Q48" s="56">
        <f>$N$48+$P$48</f>
        <v>32627.1</v>
      </c>
      <c r="R48" s="57">
        <f>[1]Source!M32</f>
        <v>110</v>
      </c>
      <c r="S48" s="58">
        <f>[1]Source!N32</f>
        <v>32627.1</v>
      </c>
      <c r="T48" s="59"/>
      <c r="U48" s="59"/>
    </row>
    <row r="49" spans="1:21" ht="42.75">
      <c r="A49" s="54">
        <v>11</v>
      </c>
      <c r="B49" s="54" t="str">
        <f>[1]Source!E33</f>
        <v>7,0</v>
      </c>
      <c r="C49" s="55" t="str">
        <f>[1]Source!G33</f>
        <v>Клей плиточный</v>
      </c>
      <c r="D49" s="55" t="str">
        <f>[1]Source!F33</f>
        <v>Цена поставщика</v>
      </c>
      <c r="E49" s="54" t="str">
        <f>[1]Source!D33</f>
        <v>кг</v>
      </c>
      <c r="F49" s="56">
        <f>ROUND([1]Source!J33/[1]Source!I33,2)</f>
        <v>9.49</v>
      </c>
      <c r="G49" s="57">
        <f>[1]Source!I33</f>
        <v>412.5</v>
      </c>
      <c r="H49" s="56">
        <f>[1]Source!J33</f>
        <v>3914.63</v>
      </c>
      <c r="I49" s="57">
        <f>[1]Source!$AG$33</f>
        <v>165</v>
      </c>
      <c r="J49" s="56">
        <f>[1]Source!$AH$33</f>
        <v>1565.85</v>
      </c>
      <c r="K49" s="56">
        <f>$J$49+[1]Source!$L$33</f>
        <v>1565.85</v>
      </c>
      <c r="L49" s="57">
        <f>[1]Source!$AK$33</f>
        <v>165</v>
      </c>
      <c r="M49" s="56">
        <f>[1]Source!$AL$33</f>
        <v>1565.85</v>
      </c>
      <c r="N49" s="56">
        <f>$K$49+$M$49</f>
        <v>3131.7</v>
      </c>
      <c r="O49" s="57">
        <f>[1]Source!$AO$33</f>
        <v>82.5</v>
      </c>
      <c r="P49" s="56">
        <f>[1]Source!$AP$33</f>
        <v>782.93</v>
      </c>
      <c r="Q49" s="56">
        <f>$N$49+$P$49</f>
        <v>3914.6299999999997</v>
      </c>
      <c r="R49" s="57">
        <f>[1]Source!M33</f>
        <v>412.5</v>
      </c>
      <c r="S49" s="58">
        <f>[1]Source!N33</f>
        <v>3914.6299999999997</v>
      </c>
      <c r="T49" s="59"/>
      <c r="U49" s="59"/>
    </row>
    <row r="50" spans="1:21" ht="71.25">
      <c r="A50" s="54">
        <v>12</v>
      </c>
      <c r="B50" s="54" t="str">
        <f>[1]Source!E34</f>
        <v>8,0</v>
      </c>
      <c r="C50" s="55" t="str">
        <f>[1]Source!G34</f>
        <v>Разборка потолков реечных алюминиевых</v>
      </c>
      <c r="D50" s="55" t="str">
        <f>[1]Source!F34</f>
        <v>15-01-047-16</v>
      </c>
      <c r="E50" s="54" t="str">
        <f>[1]Source!D34</f>
        <v>100 М2 ПОВЕРХНОСТИ ОБЛИЦОВКИ</v>
      </c>
      <c r="F50" s="56">
        <f>ROUND([1]Source!J34/[1]Source!I34,2)</f>
        <v>37010.43</v>
      </c>
      <c r="G50" s="57">
        <f>[1]Source!I34</f>
        <v>0.3</v>
      </c>
      <c r="H50" s="56">
        <f>[1]Source!J34</f>
        <v>11103.130000000001</v>
      </c>
      <c r="I50" s="57">
        <f>[1]Source!$AG$34</f>
        <v>0.12</v>
      </c>
      <c r="J50" s="56">
        <f>[1]Source!$AH$34</f>
        <v>227.81</v>
      </c>
      <c r="K50" s="56">
        <f>$J$50+[1]Source!$L$34</f>
        <v>227.81</v>
      </c>
      <c r="L50" s="57">
        <f>[1]Source!$AK$34</f>
        <v>0.12</v>
      </c>
      <c r="M50" s="56">
        <f>[1]Source!$AL$34</f>
        <v>227.81</v>
      </c>
      <c r="N50" s="56">
        <f>$K$50+$M$50</f>
        <v>455.62</v>
      </c>
      <c r="O50" s="57">
        <f>[1]Source!$AO$34</f>
        <v>0.06</v>
      </c>
      <c r="P50" s="56">
        <f>[1]Source!$AP$34</f>
        <v>113.91</v>
      </c>
      <c r="Q50" s="56">
        <f>$N$50+$P$50</f>
        <v>569.53</v>
      </c>
      <c r="R50" s="57">
        <f>[1]Source!M34</f>
        <v>0.3</v>
      </c>
      <c r="S50" s="58">
        <f>[1]Source!N34</f>
        <v>569.53</v>
      </c>
      <c r="T50" s="59"/>
      <c r="U50" s="59"/>
    </row>
    <row r="51" spans="1:21" ht="28.5">
      <c r="A51" s="54">
        <v>13</v>
      </c>
      <c r="B51" s="54" t="str">
        <f>[1]Source!E35</f>
        <v>8,1</v>
      </c>
      <c r="C51" s="55" t="str">
        <f>[1]Source!G35</f>
        <v>Уголок декоративный (пристенный)</v>
      </c>
      <c r="D51" s="55" t="str">
        <f>[1]Source!F35</f>
        <v>206-1338</v>
      </c>
      <c r="E51" s="54" t="str">
        <f>[1]Source!D35</f>
        <v>м</v>
      </c>
      <c r="F51" s="56" t="e">
        <f>ROUND([1]Source!J35/[1]Source!I35,2)</f>
        <v>#DIV/0!</v>
      </c>
      <c r="G51" s="57">
        <f>[1]Source!I35</f>
        <v>0</v>
      </c>
      <c r="H51" s="56">
        <f>[1]Source!J35</f>
        <v>0</v>
      </c>
      <c r="I51" s="57">
        <f>[1]Source!$AG$35</f>
        <v>0</v>
      </c>
      <c r="J51" s="56">
        <f>[1]Source!$AH$35</f>
        <v>0</v>
      </c>
      <c r="K51" s="56">
        <f>$J$51+[1]Source!$L$35</f>
        <v>0</v>
      </c>
      <c r="L51" s="57">
        <f>[1]Source!$AK$35</f>
        <v>0</v>
      </c>
      <c r="M51" s="56">
        <f>[1]Source!$AL$35</f>
        <v>0</v>
      </c>
      <c r="N51" s="56">
        <f>$K$51+$M$51</f>
        <v>0</v>
      </c>
      <c r="O51" s="57">
        <f>[1]Source!$AO$35</f>
        <v>0</v>
      </c>
      <c r="P51" s="56">
        <f>[1]Source!$AP$35</f>
        <v>0</v>
      </c>
      <c r="Q51" s="56">
        <f>$N$51+$P$51</f>
        <v>0</v>
      </c>
      <c r="R51" s="57">
        <f>[1]Source!M35</f>
        <v>0</v>
      </c>
      <c r="S51" s="58">
        <f>[1]Source!N35</f>
        <v>0</v>
      </c>
      <c r="T51" s="59"/>
      <c r="U51" s="59"/>
    </row>
    <row r="52" spans="1:21" ht="71.25">
      <c r="A52" s="54">
        <v>14</v>
      </c>
      <c r="B52" s="54" t="str">
        <f>[1]Source!E36</f>
        <v>9,0</v>
      </c>
      <c r="C52" s="55" t="str">
        <f>[1]Source!G36</f>
        <v>Устройство потолков реечных алюминиевых</v>
      </c>
      <c r="D52" s="55" t="str">
        <f>[1]Source!F36</f>
        <v>15-01-047-16</v>
      </c>
      <c r="E52" s="54" t="str">
        <f>[1]Source!D36</f>
        <v>100 М2 ПОВЕРХНОСТИ ОБЛИЦОВКИ</v>
      </c>
      <c r="F52" s="56">
        <f>ROUND([1]Source!J36/[1]Source!I36,2)</f>
        <v>121937.63</v>
      </c>
      <c r="G52" s="57">
        <f>[1]Source!I36</f>
        <v>0.3</v>
      </c>
      <c r="H52" s="56">
        <f>[1]Source!J36</f>
        <v>36581.29</v>
      </c>
      <c r="I52" s="57">
        <f>[1]Source!$AG$36</f>
        <v>0.12</v>
      </c>
      <c r="J52" s="56">
        <f>[1]Source!$AH$36</f>
        <v>3719.29</v>
      </c>
      <c r="K52" s="56">
        <f>$J$52+[1]Source!$L$36</f>
        <v>3719.29</v>
      </c>
      <c r="L52" s="57">
        <f>[1]Source!$AK$36</f>
        <v>0.12</v>
      </c>
      <c r="M52" s="56">
        <f>[1]Source!$AL$36</f>
        <v>3719.29</v>
      </c>
      <c r="N52" s="56">
        <f>$K$52+$M$52</f>
        <v>7438.58</v>
      </c>
      <c r="O52" s="57">
        <f>[1]Source!$AO$36</f>
        <v>0.06</v>
      </c>
      <c r="P52" s="56">
        <f>[1]Source!$AP$36</f>
        <v>1859.6399999999999</v>
      </c>
      <c r="Q52" s="56">
        <f>$N$52+$P$52</f>
        <v>9298.2199999999993</v>
      </c>
      <c r="R52" s="57">
        <f>[1]Source!M36</f>
        <v>0.3</v>
      </c>
      <c r="S52" s="58">
        <f>[1]Source!N36</f>
        <v>9298.2199999999993</v>
      </c>
      <c r="T52" s="59"/>
      <c r="U52" s="59"/>
    </row>
    <row r="53" spans="1:21" ht="28.5">
      <c r="A53" s="54">
        <v>15</v>
      </c>
      <c r="B53" s="54" t="str">
        <f>[1]Source!E37</f>
        <v>9,1</v>
      </c>
      <c r="C53" s="55" t="str">
        <f>[1]Source!G37</f>
        <v>Уголок декоративный (пристенный)</v>
      </c>
      <c r="D53" s="55" t="str">
        <f>[1]Source!F37</f>
        <v>206-1338</v>
      </c>
      <c r="E53" s="54" t="str">
        <f>[1]Source!D37</f>
        <v>м</v>
      </c>
      <c r="F53" s="56" t="e">
        <f>ROUND([1]Source!J37/[1]Source!I37,2)</f>
        <v>#DIV/0!</v>
      </c>
      <c r="G53" s="57">
        <f>[1]Source!I37</f>
        <v>0</v>
      </c>
      <c r="H53" s="56">
        <f>[1]Source!J37</f>
        <v>0</v>
      </c>
      <c r="I53" s="57">
        <f>[1]Source!$AG$37</f>
        <v>0</v>
      </c>
      <c r="J53" s="56">
        <f>[1]Source!$AH$37</f>
        <v>0</v>
      </c>
      <c r="K53" s="56">
        <f>$J$53+[1]Source!$L$37</f>
        <v>0</v>
      </c>
      <c r="L53" s="57">
        <f>[1]Source!$AK$37</f>
        <v>0</v>
      </c>
      <c r="M53" s="56">
        <f>[1]Source!$AL$37</f>
        <v>0</v>
      </c>
      <c r="N53" s="56">
        <f>$K$53+$M$53</f>
        <v>0</v>
      </c>
      <c r="O53" s="57">
        <f>[1]Source!$AO$37</f>
        <v>0</v>
      </c>
      <c r="P53" s="56">
        <f>[1]Source!$AP$37</f>
        <v>0</v>
      </c>
      <c r="Q53" s="56">
        <f>$N$53+$P$53</f>
        <v>0</v>
      </c>
      <c r="R53" s="57">
        <f>[1]Source!M37</f>
        <v>0</v>
      </c>
      <c r="S53" s="58">
        <f>[1]Source!N37</f>
        <v>0</v>
      </c>
      <c r="T53" s="59"/>
      <c r="U53" s="59"/>
    </row>
    <row r="54" spans="1:21" ht="28.5">
      <c r="A54" s="54">
        <v>16</v>
      </c>
      <c r="B54" s="54" t="str">
        <f>[1]Source!E38</f>
        <v>9,2</v>
      </c>
      <c r="C54" s="55" t="str">
        <f>[1]Source!G38</f>
        <v>Рейка алюминиевая потолочная 100 мм</v>
      </c>
      <c r="D54" s="55" t="str">
        <f>[1]Source!F38</f>
        <v>206-1336</v>
      </c>
      <c r="E54" s="54" t="str">
        <f>[1]Source!D38</f>
        <v>м</v>
      </c>
      <c r="F54" s="56">
        <f>ROUND([1]Source!J38/[1]Source!I38,2)</f>
        <v>60.05</v>
      </c>
      <c r="G54" s="57">
        <f>[1]Source!I38</f>
        <v>-315</v>
      </c>
      <c r="H54" s="56">
        <f>[1]Source!J38</f>
        <v>-18914.27</v>
      </c>
      <c r="I54" s="57">
        <f>[1]Source!$AG$38</f>
        <v>-126</v>
      </c>
      <c r="J54" s="56">
        <f>[1]Source!$AH$38</f>
        <v>-3113.46</v>
      </c>
      <c r="K54" s="56">
        <f>$J$54+[1]Source!$L$38</f>
        <v>-3113.46</v>
      </c>
      <c r="L54" s="57">
        <f>[1]Source!$AK$38</f>
        <v>-126</v>
      </c>
      <c r="M54" s="56">
        <f>[1]Source!$AL$38</f>
        <v>-3113.46</v>
      </c>
      <c r="N54" s="56">
        <f>$K$54+$M$54</f>
        <v>-6226.92</v>
      </c>
      <c r="O54" s="57">
        <f>[1]Source!$AO$38</f>
        <v>-63</v>
      </c>
      <c r="P54" s="56">
        <f>[1]Source!$AP$38</f>
        <v>-1556.73</v>
      </c>
      <c r="Q54" s="56">
        <f>$N$54+$P$54</f>
        <v>-7783.65</v>
      </c>
      <c r="R54" s="57">
        <f>[1]Source!M38</f>
        <v>-315</v>
      </c>
      <c r="S54" s="58">
        <f>[1]Source!N38</f>
        <v>-7783.65</v>
      </c>
      <c r="T54" s="59"/>
      <c r="U54" s="59"/>
    </row>
    <row r="55" spans="1:21" ht="14.25">
      <c r="A55" s="54">
        <v>17</v>
      </c>
      <c r="B55" s="54" t="str">
        <f>[1]Source!E39</f>
        <v>9,3</v>
      </c>
      <c r="C55" s="55" t="str">
        <f>[1]Source!G39</f>
        <v>Гребенка несущая</v>
      </c>
      <c r="D55" s="55" t="str">
        <f>[1]Source!F39</f>
        <v>206-1337</v>
      </c>
      <c r="E55" s="54" t="str">
        <f>[1]Source!D39</f>
        <v>м</v>
      </c>
      <c r="F55" s="56">
        <f>ROUND([1]Source!J39/[1]Source!I39,2)</f>
        <v>49.74</v>
      </c>
      <c r="G55" s="57">
        <f>[1]Source!I39</f>
        <v>-30</v>
      </c>
      <c r="H55" s="56">
        <f>[1]Source!J39</f>
        <v>-1492.26</v>
      </c>
      <c r="I55" s="57">
        <f>[1]Source!$AG$39</f>
        <v>-12</v>
      </c>
      <c r="J55" s="56">
        <f>[1]Source!$AH$39</f>
        <v>-245.64</v>
      </c>
      <c r="K55" s="56">
        <f>$J$55+[1]Source!$L$39</f>
        <v>-245.64</v>
      </c>
      <c r="L55" s="57">
        <f>[1]Source!$AK$39</f>
        <v>-12</v>
      </c>
      <c r="M55" s="56">
        <f>[1]Source!$AL$39</f>
        <v>-245.64</v>
      </c>
      <c r="N55" s="56">
        <f>$K$55+$M$55</f>
        <v>-491.28</v>
      </c>
      <c r="O55" s="57">
        <f>[1]Source!$AO$39</f>
        <v>-6</v>
      </c>
      <c r="P55" s="56">
        <f>[1]Source!$AP$39</f>
        <v>-122.82</v>
      </c>
      <c r="Q55" s="56">
        <f>$N$55+$P$55</f>
        <v>-614.09999999999991</v>
      </c>
      <c r="R55" s="57">
        <f>[1]Source!M39</f>
        <v>-30</v>
      </c>
      <c r="S55" s="58">
        <f>[1]Source!N39</f>
        <v>-614.09999999999991</v>
      </c>
      <c r="T55" s="59"/>
      <c r="U55" s="59"/>
    </row>
    <row r="56" spans="1:21" ht="14.25">
      <c r="A56" s="54">
        <v>18</v>
      </c>
      <c r="B56" s="54" t="str">
        <f>[1]Source!E40</f>
        <v>9,4</v>
      </c>
      <c r="C56" s="55" t="str">
        <f>[1]Source!G40</f>
        <v>Подвес в комплекте</v>
      </c>
      <c r="D56" s="55" t="str">
        <f>[1]Source!F40</f>
        <v>206-1339</v>
      </c>
      <c r="E56" s="54" t="str">
        <f>[1]Source!D40</f>
        <v>шт.</v>
      </c>
      <c r="F56" s="56">
        <f>ROUND([1]Source!J40/[1]Source!I40,2)</f>
        <v>8.89</v>
      </c>
      <c r="G56" s="57">
        <f>[1]Source!I40</f>
        <v>-21</v>
      </c>
      <c r="H56" s="56">
        <f>[1]Source!J40</f>
        <v>-186.77</v>
      </c>
      <c r="I56" s="57">
        <f>[1]Source!$AG$40</f>
        <v>-8.4</v>
      </c>
      <c r="J56" s="56">
        <f>[1]Source!$AH$40</f>
        <v>-30.74</v>
      </c>
      <c r="K56" s="56">
        <f>$J$56+[1]Source!$L$40</f>
        <v>-30.74</v>
      </c>
      <c r="L56" s="57">
        <f>[1]Source!$AK$40</f>
        <v>-8.4</v>
      </c>
      <c r="M56" s="56">
        <f>[1]Source!$AL$40</f>
        <v>-30.74</v>
      </c>
      <c r="N56" s="56">
        <f>$K$56+$M$56</f>
        <v>-61.48</v>
      </c>
      <c r="O56" s="57">
        <f>[1]Source!$AO$40</f>
        <v>-4.2</v>
      </c>
      <c r="P56" s="56">
        <f>[1]Source!$AP$40</f>
        <v>-15.37</v>
      </c>
      <c r="Q56" s="56">
        <f>$N$56+$P$56</f>
        <v>-76.849999999999994</v>
      </c>
      <c r="R56" s="57">
        <f>[1]Source!M40</f>
        <v>-21</v>
      </c>
      <c r="S56" s="58">
        <f>[1]Source!N40</f>
        <v>-76.849999999999994</v>
      </c>
      <c r="T56" s="59"/>
      <c r="U56" s="59"/>
    </row>
    <row r="57" spans="1:21" ht="57">
      <c r="A57" s="54">
        <v>19</v>
      </c>
      <c r="B57" s="54" t="str">
        <f>[1]Source!E41</f>
        <v>10,0</v>
      </c>
      <c r="C57" s="55" t="str">
        <f>[1]Source!G41</f>
        <v>Погрузка при автомобильных перевозках мусора строительного с погрузкой вручную</v>
      </c>
      <c r="D57" s="55" t="str">
        <f>[1]Source!F41</f>
        <v>т01-01-001-41</v>
      </c>
      <c r="E57" s="54" t="str">
        <f>[1]Source!D41</f>
        <v>1 т груза</v>
      </c>
      <c r="F57" s="56">
        <f>ROUND([1]Source!J41/[1]Source!I41,2)</f>
        <v>498.57</v>
      </c>
      <c r="G57" s="57">
        <f>[1]Source!I41</f>
        <v>1.8</v>
      </c>
      <c r="H57" s="56">
        <f>[1]Source!J41</f>
        <v>897.42</v>
      </c>
      <c r="I57" s="57">
        <f>[1]Source!$AG$41</f>
        <v>0.72</v>
      </c>
      <c r="J57" s="56">
        <f>[1]Source!$AH$41</f>
        <v>30.95</v>
      </c>
      <c r="K57" s="56">
        <f>$J$57+[1]Source!$L$41</f>
        <v>30.95</v>
      </c>
      <c r="L57" s="57">
        <f>[1]Source!$AK$41</f>
        <v>0.72</v>
      </c>
      <c r="M57" s="56">
        <f>[1]Source!$AL$41</f>
        <v>30.95</v>
      </c>
      <c r="N57" s="56">
        <f>$K$57+$M$57</f>
        <v>61.9</v>
      </c>
      <c r="O57" s="57">
        <f>[1]Source!$AO$41</f>
        <v>0.36</v>
      </c>
      <c r="P57" s="56">
        <f>[1]Source!$AP$41</f>
        <v>15.47</v>
      </c>
      <c r="Q57" s="56">
        <f>$N$57+$P$57</f>
        <v>77.37</v>
      </c>
      <c r="R57" s="57">
        <f>[1]Source!M41</f>
        <v>1.7999999999999998</v>
      </c>
      <c r="S57" s="58">
        <f>[1]Source!N41</f>
        <v>77.37</v>
      </c>
      <c r="T57" s="59"/>
      <c r="U57" s="59"/>
    </row>
    <row r="58" spans="1:21" ht="71.25">
      <c r="A58" s="54">
        <v>20</v>
      </c>
      <c r="B58" s="54" t="str">
        <f>[1]Source!E42</f>
        <v>11,0</v>
      </c>
      <c r="C58" s="55" t="str">
        <f>[1]Source!G42</f>
        <v>Перевозка грузов I класса автомобилями-самосвалами грузоподъемностью 10 т работающих вне карьера на расстояние до 30 км</v>
      </c>
      <c r="D58" s="55" t="str">
        <f>[1]Source!F42</f>
        <v>т03-21-001-30</v>
      </c>
      <c r="E58" s="54" t="str">
        <f>[1]Source!D42</f>
        <v>1 т груза</v>
      </c>
      <c r="F58" s="56">
        <f>ROUND([1]Source!J42/[1]Source!I42,2)</f>
        <v>107.83</v>
      </c>
      <c r="G58" s="57">
        <f>[1]Source!I42</f>
        <v>1.8</v>
      </c>
      <c r="H58" s="56">
        <f>[1]Source!J42</f>
        <v>194.1</v>
      </c>
      <c r="I58" s="57">
        <f>[1]Source!$AG$42</f>
        <v>0.72</v>
      </c>
      <c r="J58" s="56">
        <f>[1]Source!$AH$42</f>
        <v>13.89</v>
      </c>
      <c r="K58" s="56">
        <f>$J$58+[1]Source!$L$42</f>
        <v>13.89</v>
      </c>
      <c r="L58" s="57">
        <f>[1]Source!$AK$42</f>
        <v>0.72</v>
      </c>
      <c r="M58" s="56">
        <f>[1]Source!$AL$42</f>
        <v>13.89</v>
      </c>
      <c r="N58" s="56">
        <f>$K$58+$M$58</f>
        <v>27.78</v>
      </c>
      <c r="O58" s="57">
        <f>[1]Source!$AO$42</f>
        <v>0.36</v>
      </c>
      <c r="P58" s="56">
        <f>[1]Source!$AP$42</f>
        <v>6.94</v>
      </c>
      <c r="Q58" s="56">
        <f>$N$58+$P$58</f>
        <v>34.72</v>
      </c>
      <c r="R58" s="57">
        <f>[1]Source!M42</f>
        <v>1.7999999999999998</v>
      </c>
      <c r="S58" s="58">
        <f>[1]Source!N42</f>
        <v>34.72</v>
      </c>
      <c r="T58" s="59"/>
      <c r="U58" s="59"/>
    </row>
    <row r="59" spans="1:21" ht="28.5">
      <c r="A59" s="54">
        <v>21</v>
      </c>
      <c r="B59" s="54" t="str">
        <f>[1]Source!E43</f>
        <v>12,0</v>
      </c>
      <c r="C59" s="55" t="str">
        <f>[1]Source!G43</f>
        <v>Утилизация стротельного мусора</v>
      </c>
      <c r="D59" s="55" t="str">
        <f>[1]Source!F43</f>
        <v>договор</v>
      </c>
      <c r="E59" s="54" t="str">
        <f>[1]Source!D43</f>
        <v>т</v>
      </c>
      <c r="F59" s="56">
        <f>ROUND([1]Source!J43/[1]Source!I43,2)</f>
        <v>672</v>
      </c>
      <c r="G59" s="57">
        <f>[1]Source!I43</f>
        <v>1.8</v>
      </c>
      <c r="H59" s="56">
        <f>[1]Source!J43</f>
        <v>1209.5999999999999</v>
      </c>
      <c r="I59" s="57">
        <f>[1]Source!$AG$43</f>
        <v>0.72</v>
      </c>
      <c r="J59" s="56">
        <f>[1]Source!$AH$43</f>
        <v>483.84</v>
      </c>
      <c r="K59" s="56">
        <f>$J$59+[1]Source!$L$43</f>
        <v>483.84</v>
      </c>
      <c r="L59" s="57">
        <f>[1]Source!$AK$43</f>
        <v>0.72</v>
      </c>
      <c r="M59" s="56">
        <f>[1]Source!$AL$43</f>
        <v>483.84</v>
      </c>
      <c r="N59" s="56">
        <f>$K$59+$M$59</f>
        <v>967.68</v>
      </c>
      <c r="O59" s="57">
        <f>[1]Source!$AO$43</f>
        <v>0.36</v>
      </c>
      <c r="P59" s="56">
        <f>[1]Source!$AP$43</f>
        <v>241.92</v>
      </c>
      <c r="Q59" s="56">
        <f>$N$59+$P$59</f>
        <v>1209.5999999999999</v>
      </c>
      <c r="R59" s="57">
        <f>[1]Source!M43</f>
        <v>1.7999999999999998</v>
      </c>
      <c r="S59" s="58">
        <f>[1]Source!N43</f>
        <v>1209.5999999999999</v>
      </c>
      <c r="T59" s="59"/>
      <c r="U59" s="59"/>
    </row>
    <row r="60" spans="1:21" ht="15">
      <c r="A60" s="60"/>
      <c r="B60" s="61"/>
      <c r="C60" s="62" t="s">
        <v>46</v>
      </c>
      <c r="D60" s="60"/>
      <c r="E60" s="61"/>
      <c r="F60" s="61"/>
      <c r="G60" s="63">
        <f>[1]Source!J45</f>
        <v>197801.8</v>
      </c>
      <c r="H60" s="64"/>
      <c r="I60" s="63">
        <f>[1]Source!$AH$45</f>
        <v>20764.64</v>
      </c>
      <c r="J60" s="65"/>
      <c r="K60" s="66"/>
      <c r="L60" s="63">
        <f>[1]Source!$AL$45</f>
        <v>20764.64</v>
      </c>
      <c r="M60" s="65"/>
      <c r="N60" s="66"/>
      <c r="O60" s="63">
        <f>[1]Source!$AP$45</f>
        <v>10382.33</v>
      </c>
      <c r="P60" s="65"/>
      <c r="Q60" s="66"/>
      <c r="R60" s="63">
        <f>[1]Source!N45</f>
        <v>51911.61</v>
      </c>
      <c r="S60" s="65"/>
      <c r="T60" s="67"/>
      <c r="U60" s="67"/>
    </row>
  </sheetData>
  <mergeCells count="60">
    <mergeCell ref="R60:S60"/>
    <mergeCell ref="A38:C38"/>
    <mergeCell ref="D38:J38"/>
    <mergeCell ref="G60:H60"/>
    <mergeCell ref="I60:J60"/>
    <mergeCell ref="L60:M60"/>
    <mergeCell ref="O60:P60"/>
    <mergeCell ref="H34:H36"/>
    <mergeCell ref="I34:Q34"/>
    <mergeCell ref="R34:S35"/>
    <mergeCell ref="A35:A36"/>
    <mergeCell ref="B35:B36"/>
    <mergeCell ref="I35:K35"/>
    <mergeCell ref="L35:N35"/>
    <mergeCell ref="O35:Q35"/>
    <mergeCell ref="G29:I29"/>
    <mergeCell ref="D30:I30"/>
    <mergeCell ref="G31:I31"/>
    <mergeCell ref="D32:I32"/>
    <mergeCell ref="A34:B34"/>
    <mergeCell ref="C34:C36"/>
    <mergeCell ref="D34:D36"/>
    <mergeCell ref="E34:E36"/>
    <mergeCell ref="F34:F36"/>
    <mergeCell ref="G34:G36"/>
    <mergeCell ref="H18:I18"/>
    <mergeCell ref="J18:K18"/>
    <mergeCell ref="A20:K20"/>
    <mergeCell ref="A21:K21"/>
    <mergeCell ref="D23:H23"/>
    <mergeCell ref="A27:G27"/>
    <mergeCell ref="H27:I27"/>
    <mergeCell ref="C15:F15"/>
    <mergeCell ref="G15:I15"/>
    <mergeCell ref="J15:K15"/>
    <mergeCell ref="F16:H16"/>
    <mergeCell ref="J16:K16"/>
    <mergeCell ref="J17:K17"/>
    <mergeCell ref="C11:G11"/>
    <mergeCell ref="J11:K12"/>
    <mergeCell ref="A12:B12"/>
    <mergeCell ref="C12:G12"/>
    <mergeCell ref="C13:G13"/>
    <mergeCell ref="J13:K14"/>
    <mergeCell ref="A14:B14"/>
    <mergeCell ref="C14:G14"/>
    <mergeCell ref="A8:B8"/>
    <mergeCell ref="C8:G8"/>
    <mergeCell ref="J8:K8"/>
    <mergeCell ref="C9:G9"/>
    <mergeCell ref="J9:K10"/>
    <mergeCell ref="A10:B10"/>
    <mergeCell ref="C10:G10"/>
    <mergeCell ref="A1:D1"/>
    <mergeCell ref="H2:K2"/>
    <mergeCell ref="H3:K3"/>
    <mergeCell ref="H4:K4"/>
    <mergeCell ref="J6:K6"/>
    <mergeCell ref="H7:I7"/>
    <mergeCell ref="J7:K7"/>
  </mergeCells>
  <pageMargins left="0.4" right="0.2" top="0.2" bottom="0.4" header="0.2" footer="0.2"/>
  <pageSetup paperSize="9" scale="90" orientation="landscape" r:id="rId1"/>
  <headerFooter>
    <oddHeader>&amp;L&amp;8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КС-6а</vt:lpstr>
      <vt:lpstr>'Форма № КС-6а'!Заголовки_для_печати</vt:lpstr>
    </vt:vector>
  </TitlesOfParts>
  <Company>Элит Профит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Nikerov</dc:creator>
  <cp:lastModifiedBy>Nikerov</cp:lastModifiedBy>
  <dcterms:created xsi:type="dcterms:W3CDTF">2014-03-04T07:08:25Z</dcterms:created>
  <dcterms:modified xsi:type="dcterms:W3CDTF">2014-03-04T07:09:07Z</dcterms:modified>
</cp:coreProperties>
</file>